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xternal_Organisations\PorkCRC\CRC for High Integrity Australian Pork\Website\The Call\"/>
    </mc:Choice>
  </mc:AlternateContent>
  <workbookProtection workbookAlgorithmName="SHA-512" workbookHashValue="F2jY+OYHhiXqx48tfSEFe85z6DlLkaLqJR+4sgMsWvgqCYfob2ZeVzS7hXD+Rd9+yxix51Pu64bqyvHVDrcebA==" workbookSaltValue="RAgAaKI9+ULUcLCYhN8+pg==" workbookSpinCount="100000" lockStructure="1"/>
  <bookViews>
    <workbookView xWindow="0" yWindow="0" windowWidth="28800" windowHeight="11700"/>
  </bookViews>
  <sheets>
    <sheet name="Budget" sheetId="1" r:id="rId1"/>
    <sheet name="Milestones" sheetId="2" r:id="rId2"/>
    <sheet name="Basefunding" sheetId="3" r:id="rId3"/>
    <sheet name="data" sheetId="4" state="hidden" r:id="rId4"/>
  </sheets>
  <definedNames>
    <definedName name="_xlnm._FilterDatabase" localSheetId="3" hidden="1">data!$B$2:$C$51</definedName>
    <definedName name="Facilities">data!$F$62:$F$85</definedName>
    <definedName name="facility_categories">data!$B$62:$B$71</definedName>
    <definedName name="_xlnm.Print_Area" localSheetId="2">Basefunding!$A$1:$G$20</definedName>
    <definedName name="_xlnm.Print_Area" localSheetId="0">Budget!$A$1:$L$85</definedName>
    <definedName name="_xlnm.Print_Area" localSheetId="1">Milestones!$A$1:$D$18</definedName>
    <definedName name="_xlnm.Print_Titles" localSheetId="0">Budget!$1:$11</definedName>
  </definedNames>
  <calcPr calcId="162913"/>
</workbook>
</file>

<file path=xl/calcChain.xml><?xml version="1.0" encoding="utf-8"?>
<calcChain xmlns="http://schemas.openxmlformats.org/spreadsheetml/2006/main">
  <c r="K47" i="1" l="1"/>
  <c r="K48" i="1"/>
  <c r="K49" i="1"/>
  <c r="K50" i="1"/>
  <c r="K51" i="1"/>
  <c r="K52" i="1"/>
  <c r="K53" i="1"/>
  <c r="K54" i="1"/>
  <c r="K55" i="1"/>
  <c r="J38" i="1" l="1"/>
  <c r="J37" i="1"/>
  <c r="J36" i="1"/>
  <c r="J35" i="1"/>
  <c r="J34" i="1"/>
  <c r="J33" i="1"/>
  <c r="J32" i="1"/>
  <c r="J31" i="1"/>
  <c r="J30" i="1"/>
  <c r="J29" i="1"/>
  <c r="H38" i="1"/>
  <c r="H37" i="1"/>
  <c r="H36" i="1"/>
  <c r="H35" i="1"/>
  <c r="H34" i="1"/>
  <c r="H33" i="1"/>
  <c r="H32" i="1"/>
  <c r="H31" i="1"/>
  <c r="H30" i="1"/>
  <c r="H29" i="1"/>
  <c r="F30" i="1"/>
  <c r="F31" i="1"/>
  <c r="F32" i="1"/>
  <c r="F33" i="1"/>
  <c r="F34" i="1"/>
  <c r="F35" i="1"/>
  <c r="F36" i="1"/>
  <c r="F37" i="1"/>
  <c r="F38" i="1"/>
  <c r="F29" i="1"/>
  <c r="K37" i="1" l="1"/>
  <c r="K33" i="1"/>
  <c r="K15" i="1" l="1"/>
  <c r="F6" i="3"/>
  <c r="G6" i="3"/>
  <c r="F7" i="3"/>
  <c r="G7" i="3"/>
  <c r="F8" i="3"/>
  <c r="G8" i="3"/>
  <c r="F9" i="3"/>
  <c r="G9" i="3"/>
  <c r="F10" i="3"/>
  <c r="G10" i="3"/>
  <c r="F11" i="3"/>
  <c r="G11" i="3"/>
  <c r="F12" i="3"/>
  <c r="G12" i="3"/>
  <c r="F13" i="3"/>
  <c r="G13" i="3"/>
  <c r="F14" i="3"/>
  <c r="G14" i="3"/>
  <c r="F15" i="3"/>
  <c r="G15" i="3"/>
  <c r="F16" i="3"/>
  <c r="G16" i="3"/>
  <c r="F17" i="3"/>
  <c r="G17" i="3"/>
  <c r="F18" i="3"/>
  <c r="G18" i="3"/>
  <c r="G4" i="3"/>
  <c r="F4" i="3"/>
  <c r="G6" i="4"/>
  <c r="H6" i="4" s="1"/>
  <c r="I6" i="4" s="1"/>
  <c r="G7" i="4"/>
  <c r="H7" i="4" s="1"/>
  <c r="I7" i="4" s="1"/>
  <c r="G8" i="4"/>
  <c r="H8" i="4" s="1"/>
  <c r="I8" i="4" s="1"/>
  <c r="G9" i="4"/>
  <c r="H9" i="4" s="1"/>
  <c r="I9" i="4" s="1"/>
  <c r="G10" i="4"/>
  <c r="H10" i="4" s="1"/>
  <c r="I10" i="4" s="1"/>
  <c r="G11" i="4"/>
  <c r="H11" i="4" s="1"/>
  <c r="I11" i="4" s="1"/>
  <c r="G12" i="4"/>
  <c r="H12" i="4" s="1"/>
  <c r="I12" i="4" s="1"/>
  <c r="G13" i="4"/>
  <c r="H13" i="4" s="1"/>
  <c r="I13" i="4" s="1"/>
  <c r="G14" i="4"/>
  <c r="H14" i="4" s="1"/>
  <c r="I14" i="4" s="1"/>
  <c r="G15" i="4"/>
  <c r="H15" i="4" s="1"/>
  <c r="I15" i="4" s="1"/>
  <c r="G16" i="4"/>
  <c r="H16" i="4" s="1"/>
  <c r="I16" i="4" s="1"/>
  <c r="G17" i="4"/>
  <c r="H17" i="4" s="1"/>
  <c r="I17" i="4" s="1"/>
  <c r="G18" i="4"/>
  <c r="H18" i="4" s="1"/>
  <c r="I18" i="4" s="1"/>
  <c r="G19" i="4"/>
  <c r="H19" i="4" s="1"/>
  <c r="I19" i="4" s="1"/>
  <c r="G20" i="4"/>
  <c r="H20" i="4" s="1"/>
  <c r="I20" i="4" s="1"/>
  <c r="G21" i="4"/>
  <c r="H21" i="4" s="1"/>
  <c r="I21" i="4" s="1"/>
  <c r="G22" i="4"/>
  <c r="H22" i="4" s="1"/>
  <c r="I22" i="4" s="1"/>
  <c r="G23" i="4"/>
  <c r="H23" i="4" s="1"/>
  <c r="I23" i="4" s="1"/>
  <c r="G24" i="4"/>
  <c r="H24" i="4" s="1"/>
  <c r="I24" i="4" s="1"/>
  <c r="G25" i="4"/>
  <c r="H25" i="4" s="1"/>
  <c r="I25" i="4" s="1"/>
  <c r="G26" i="4"/>
  <c r="H26" i="4" s="1"/>
  <c r="I26" i="4" s="1"/>
  <c r="G27" i="4"/>
  <c r="H27" i="4" s="1"/>
  <c r="I27" i="4" s="1"/>
  <c r="G28" i="4"/>
  <c r="H28" i="4" s="1"/>
  <c r="I28" i="4" s="1"/>
  <c r="G29" i="4"/>
  <c r="H29" i="4" s="1"/>
  <c r="I29" i="4" s="1"/>
  <c r="G30" i="4"/>
  <c r="H30" i="4" s="1"/>
  <c r="I30" i="4" s="1"/>
  <c r="G31" i="4"/>
  <c r="H31" i="4" s="1"/>
  <c r="I31" i="4" s="1"/>
  <c r="G32" i="4"/>
  <c r="H32" i="4" s="1"/>
  <c r="I32" i="4" s="1"/>
  <c r="G33" i="4"/>
  <c r="H33" i="4" s="1"/>
  <c r="I33" i="4" s="1"/>
  <c r="G34" i="4"/>
  <c r="H34" i="4" s="1"/>
  <c r="I34" i="4" s="1"/>
  <c r="G35" i="4"/>
  <c r="H35" i="4" s="1"/>
  <c r="I35" i="4" s="1"/>
  <c r="G36" i="4"/>
  <c r="H36" i="4"/>
  <c r="I36" i="4" s="1"/>
  <c r="G37" i="4"/>
  <c r="H37" i="4" s="1"/>
  <c r="I37" i="4" s="1"/>
  <c r="G38" i="4"/>
  <c r="H38" i="4" s="1"/>
  <c r="I38" i="4" s="1"/>
  <c r="G39" i="4"/>
  <c r="H39" i="4" s="1"/>
  <c r="I39" i="4" s="1"/>
  <c r="G40" i="4"/>
  <c r="H40" i="4" s="1"/>
  <c r="I40" i="4" s="1"/>
  <c r="G41" i="4"/>
  <c r="H41" i="4" s="1"/>
  <c r="I41" i="4" s="1"/>
  <c r="G42" i="4"/>
  <c r="H42" i="4" s="1"/>
  <c r="I42" i="4" s="1"/>
  <c r="G43" i="4"/>
  <c r="H43" i="4" s="1"/>
  <c r="I43" i="4" s="1"/>
  <c r="G44" i="4"/>
  <c r="H44" i="4" s="1"/>
  <c r="I44" i="4" s="1"/>
  <c r="G45" i="4"/>
  <c r="H45" i="4" s="1"/>
  <c r="I45" i="4" s="1"/>
  <c r="G46" i="4"/>
  <c r="H46" i="4" s="1"/>
  <c r="I46" i="4" s="1"/>
  <c r="G47" i="4"/>
  <c r="H47" i="4" s="1"/>
  <c r="I47" i="4" s="1"/>
  <c r="G48" i="4"/>
  <c r="H48" i="4" s="1"/>
  <c r="I48" i="4" s="1"/>
  <c r="G49" i="4"/>
  <c r="H49" i="4" s="1"/>
  <c r="I49" i="4" s="1"/>
  <c r="G50" i="4"/>
  <c r="H50" i="4" s="1"/>
  <c r="I50" i="4" s="1"/>
  <c r="G51" i="4"/>
  <c r="H51" i="4" s="1"/>
  <c r="I51" i="4" s="1"/>
  <c r="G5" i="4"/>
  <c r="H5" i="4" s="1"/>
  <c r="I5" i="4" s="1"/>
  <c r="G4" i="4"/>
  <c r="H4" i="4" s="1"/>
  <c r="I4" i="4" s="1"/>
  <c r="F77" i="4"/>
  <c r="F70" i="4"/>
  <c r="F69" i="4"/>
  <c r="G5" i="3" l="1"/>
  <c r="F5" i="3"/>
  <c r="F41" i="1" l="1"/>
  <c r="C63" i="1"/>
  <c r="K35" i="1" l="1"/>
  <c r="K34" i="1"/>
  <c r="K36" i="1"/>
  <c r="F22" i="1"/>
  <c r="H22" i="1"/>
  <c r="J22" i="1"/>
  <c r="K46" i="1"/>
  <c r="K30" i="1"/>
  <c r="K38" i="1"/>
  <c r="K16" i="1"/>
  <c r="K17" i="1"/>
  <c r="K18" i="1"/>
  <c r="K19" i="1"/>
  <c r="H57" i="1"/>
  <c r="F57" i="1"/>
  <c r="J41" i="1"/>
  <c r="K31" i="1" l="1"/>
  <c r="K29" i="1"/>
  <c r="K32" i="1"/>
  <c r="H41" i="1"/>
  <c r="H58" i="1" s="1"/>
  <c r="F58" i="1"/>
  <c r="K41" i="1" l="1"/>
  <c r="J57" i="1"/>
  <c r="D20" i="3" l="1"/>
  <c r="F84" i="4"/>
  <c r="F85" i="4"/>
  <c r="F79" i="4"/>
  <c r="F80" i="4"/>
  <c r="F81" i="4"/>
  <c r="F82" i="4"/>
  <c r="F83" i="4"/>
  <c r="F72" i="4"/>
  <c r="F73" i="4"/>
  <c r="F74" i="4"/>
  <c r="F75" i="4"/>
  <c r="F76" i="4"/>
  <c r="F78" i="4"/>
  <c r="F63" i="4"/>
  <c r="F64" i="4"/>
  <c r="F65" i="4"/>
  <c r="F66" i="4"/>
  <c r="F67" i="4"/>
  <c r="F68" i="4"/>
  <c r="F71" i="4"/>
  <c r="F62" i="4"/>
  <c r="F20" i="3" l="1"/>
  <c r="D15" i="1"/>
  <c r="K57" i="1" l="1"/>
  <c r="K22" i="1"/>
  <c r="K23" i="1" s="1"/>
  <c r="L23" i="1" s="1"/>
  <c r="G20" i="3"/>
  <c r="J58" i="1" l="1"/>
  <c r="K58" i="1"/>
  <c r="C75" i="1"/>
</calcChain>
</file>

<file path=xl/sharedStrings.xml><?xml version="1.0" encoding="utf-8"?>
<sst xmlns="http://schemas.openxmlformats.org/spreadsheetml/2006/main" count="352" uniqueCount="84">
  <si>
    <t>PROPOSED PROJECT BUDGET</t>
  </si>
  <si>
    <t>Totals</t>
  </si>
  <si>
    <t>External Cash Commitment</t>
  </si>
  <si>
    <t>Other - Non-Staff</t>
  </si>
  <si>
    <t>PROPOSED PROJECT MILESTONES</t>
  </si>
  <si>
    <t>Task Name</t>
  </si>
  <si>
    <t>Description</t>
  </si>
  <si>
    <t>Start Date</t>
  </si>
  <si>
    <t>End Date</t>
  </si>
  <si>
    <t>Project Title</t>
  </si>
  <si>
    <t>Project Leader</t>
  </si>
  <si>
    <t>Lead Organisation</t>
  </si>
  <si>
    <t>Comments</t>
  </si>
  <si>
    <t>2018/19</t>
  </si>
  <si>
    <t>Cash Project Funding</t>
  </si>
  <si>
    <t xml:space="preserve">Total Cash Project Funding </t>
  </si>
  <si>
    <t xml:space="preserve">Total In-Kind Project Funding </t>
  </si>
  <si>
    <t>$</t>
  </si>
  <si>
    <t>Paid by</t>
  </si>
  <si>
    <t>Paid to</t>
  </si>
  <si>
    <t xml:space="preserve">Notes - </t>
  </si>
  <si>
    <t>Eg: If a person is to work on the project 10% of their time in Q1; 20% of their time in Q2; not at all in Q3 and 30% in Q4 then record (10%+20%+0%+30%)/4 = 15% as the FTE for the relevant year.</t>
  </si>
  <si>
    <t>Organisation provided by</t>
  </si>
  <si>
    <t>Total Other In-Kind contributions</t>
  </si>
  <si>
    <t>Total Staff in-kind contributions</t>
  </si>
  <si>
    <t>PROPOSED BASEFUNDING USAGE</t>
  </si>
  <si>
    <t>Financial Year</t>
  </si>
  <si>
    <t>Number of base experiments</t>
  </si>
  <si>
    <t>BF_Cash_FTE_value</t>
  </si>
  <si>
    <t>Rivalea</t>
  </si>
  <si>
    <t>Roseworthy</t>
  </si>
  <si>
    <t>Facility</t>
  </si>
  <si>
    <t>Budget Type</t>
  </si>
  <si>
    <t>SunPork - North</t>
  </si>
  <si>
    <t>SunPork - South</t>
  </si>
  <si>
    <t>Location / Facility type</t>
  </si>
  <si>
    <t>Cash Cost $</t>
  </si>
  <si>
    <t xml:space="preserve">APRIL Cash Requested </t>
  </si>
  <si>
    <t>APRIL</t>
  </si>
  <si>
    <t>FY 2018/19</t>
  </si>
  <si>
    <t>FY 2019/20</t>
  </si>
  <si>
    <t>FY 2020/21</t>
  </si>
  <si>
    <t>Enter organisation providing funds</t>
  </si>
  <si>
    <t>1. External Cash Commitment must be at least 25% of the total cash project cost for longer term projects and 20% for Innovation projects.</t>
  </si>
  <si>
    <t>2. Do not include Basefunding in-kind contributions in the table above - these are captured on the "Basefunding" tab</t>
  </si>
  <si>
    <t>Average Annual Cost</t>
  </si>
  <si>
    <t>Name / Organisation</t>
  </si>
  <si>
    <t>Person Name / Organisation</t>
  </si>
  <si>
    <t>Total</t>
  </si>
  <si>
    <r>
      <t xml:space="preserve">Organisation provided by </t>
    </r>
    <r>
      <rPr>
        <b/>
        <vertAlign val="superscript"/>
        <sz val="11"/>
        <color theme="0"/>
        <rFont val="Calibri"/>
        <family val="2"/>
        <scheme val="minor"/>
      </rPr>
      <t>Note 5</t>
    </r>
  </si>
  <si>
    <t xml:space="preserve">4. FTE figures are annual so adjust accordingly if person is not working on the project for the whole year. </t>
  </si>
  <si>
    <t>5. Enter the researcher's estimated average annual cost over the life of the project (including directly attributable salary overheads)</t>
  </si>
  <si>
    <t>6. Enter the Proposed Project Shares. Default position is 100% APRIL ownership.</t>
  </si>
  <si>
    <t>Staff</t>
  </si>
  <si>
    <t>Sow Model - Lactating studies, Farrowing house</t>
  </si>
  <si>
    <t>Sow Model - Lactating studies - Loose housed - Pig Safe / SWAP / Group</t>
  </si>
  <si>
    <t>Sow model - Group pen gestating, ESF</t>
  </si>
  <si>
    <t>Sow model - Group pen gestating</t>
  </si>
  <si>
    <t>Weaner Model - Individual</t>
  </si>
  <si>
    <t>Weaner Model - Group</t>
  </si>
  <si>
    <t>Grower Finisher Model - Group Pen</t>
  </si>
  <si>
    <t>Grower Finisher Model - Group Pen, Big Dutchman</t>
  </si>
  <si>
    <t>Meat Science and Quality</t>
  </si>
  <si>
    <t>Sow Model - Lactating studies - Loose housed</t>
  </si>
  <si>
    <t>Grower Finisher Model - Group Pen, Westbrook</t>
  </si>
  <si>
    <t>Grower Finisher Model - Group Pen, Tong Park</t>
  </si>
  <si>
    <t>Sow Model - Mutisuckling/ Free Movement Farrow Crates</t>
  </si>
  <si>
    <t>In-kind $</t>
  </si>
  <si>
    <t>BF Inkind</t>
  </si>
  <si>
    <t>BF Cash</t>
  </si>
  <si>
    <t>2019/20</t>
  </si>
  <si>
    <t>2021/22</t>
  </si>
  <si>
    <t>2020/21</t>
  </si>
  <si>
    <t>Location</t>
  </si>
  <si>
    <t>Grower Finisher Model - Individual intensive</t>
  </si>
  <si>
    <t>Proposed Project Share %</t>
  </si>
  <si>
    <t>Organisation</t>
  </si>
  <si>
    <t>Australasian Pork Research Institute Ltd ('APRIL') Proposal - Budget</t>
  </si>
  <si>
    <r>
      <t xml:space="preserve">External funds % </t>
    </r>
    <r>
      <rPr>
        <b/>
        <vertAlign val="superscript"/>
        <sz val="11"/>
        <color theme="0"/>
        <rFont val="Calibri"/>
        <family val="2"/>
        <scheme val="minor"/>
      </rPr>
      <t>Note 1</t>
    </r>
  </si>
  <si>
    <r>
      <t xml:space="preserve">In-Kind Contributions </t>
    </r>
    <r>
      <rPr>
        <b/>
        <vertAlign val="superscript"/>
        <sz val="11"/>
        <color theme="0"/>
        <rFont val="Calibri"/>
        <family val="2"/>
        <scheme val="minor"/>
      </rPr>
      <t>Note 2</t>
    </r>
  </si>
  <si>
    <r>
      <t xml:space="preserve">Average Annual Cost $ </t>
    </r>
    <r>
      <rPr>
        <b/>
        <vertAlign val="superscript"/>
        <sz val="11"/>
        <color theme="0"/>
        <rFont val="Calibri"/>
        <family val="2"/>
        <scheme val="minor"/>
      </rPr>
      <t>Note 5</t>
    </r>
  </si>
  <si>
    <r>
      <t xml:space="preserve">FTE </t>
    </r>
    <r>
      <rPr>
        <b/>
        <vertAlign val="superscript"/>
        <sz val="11"/>
        <color theme="0"/>
        <rFont val="Calibri"/>
        <family val="2"/>
        <scheme val="minor"/>
      </rPr>
      <t>Note 4</t>
    </r>
  </si>
  <si>
    <r>
      <t xml:space="preserve">Project Shares </t>
    </r>
    <r>
      <rPr>
        <b/>
        <vertAlign val="superscript"/>
        <sz val="11"/>
        <color theme="0"/>
        <rFont val="Calibri"/>
        <family val="2"/>
        <scheme val="minor"/>
      </rPr>
      <t>Note 6</t>
    </r>
  </si>
  <si>
    <r>
      <t>3. "</t>
    </r>
    <r>
      <rPr>
        <b/>
        <sz val="11"/>
        <color rgb="FFFF0000"/>
        <rFont val="Calibri"/>
        <family val="2"/>
        <scheme val="minor"/>
      </rPr>
      <t>Organisation provided by</t>
    </r>
    <r>
      <rPr>
        <sz val="11"/>
        <color rgb="FFFF0000"/>
        <rFont val="Calibri"/>
        <family val="2"/>
        <scheme val="minor"/>
      </rPr>
      <t>" can be different from the organisation employing the personnel eg where a sub-contractor or consultant is provided to the project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</si>
</sst>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[$-C09]dd\-mmmm\-yyyy;@"/>
    <numFmt numFmtId="166" formatCode="0.000"/>
    <numFmt numFmtId="167" formatCode="_-* #,##0_-;\-* #,##0_-;_-* &quot;-&quot;??_-;_-@_-"/>
    <numFmt numFmtId="168" formatCode="_-* #,##0.0_-;\-* #,##0.0_-;_-* &quot;-&quot;??_-;_-@_-"/>
    <numFmt numFmtId="169" formatCode="_-* &quot;$&quot;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1"/>
      <color theme="0"/>
      <name val="Calibri"/>
      <family val="2"/>
      <scheme val="minor"/>
    </font>
    <font>
      <b/>
      <sz val="20"/>
      <color theme="3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b/>
      <sz val="10"/>
      <color indexed="8"/>
      <name val="Trebuchet MS"/>
      <family val="2"/>
    </font>
    <font>
      <sz val="10"/>
      <color indexed="8"/>
      <name val="Trebuchet MS"/>
      <family val="2"/>
    </font>
    <font>
      <i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24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E79B"/>
        <bgColor indexed="64"/>
      </patternFill>
    </fill>
    <fill>
      <patternFill patternType="solid">
        <fgColor rgb="FF90B6E4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/>
    <xf numFmtId="0" fontId="2" fillId="0" borderId="0" xfId="0" applyFont="1" applyBorder="1"/>
    <xf numFmtId="0" fontId="7" fillId="6" borderId="11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left"/>
    </xf>
    <xf numFmtId="166" fontId="8" fillId="0" borderId="11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167" fontId="8" fillId="0" borderId="11" xfId="2" applyNumberFormat="1" applyFont="1" applyFill="1" applyBorder="1" applyAlignment="1">
      <alignment horizontal="center"/>
    </xf>
    <xf numFmtId="0" fontId="0" fillId="0" borderId="0" xfId="0" applyFont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 wrapText="1"/>
    </xf>
    <xf numFmtId="165" fontId="5" fillId="4" borderId="5" xfId="1" applyNumberFormat="1" applyFont="1" applyFill="1" applyBorder="1" applyAlignment="1" applyProtection="1">
      <alignment horizontal="left"/>
      <protection locked="0"/>
    </xf>
    <xf numFmtId="165" fontId="5" fillId="4" borderId="1" xfId="1" applyNumberFormat="1" applyFont="1" applyFill="1" applyBorder="1" applyProtection="1">
      <protection locked="0"/>
    </xf>
    <xf numFmtId="0" fontId="0" fillId="0" borderId="0" xfId="0" applyFont="1"/>
    <xf numFmtId="0" fontId="0" fillId="0" borderId="0" xfId="0" applyFont="1" applyAlignment="1">
      <alignment wrapText="1"/>
    </xf>
    <xf numFmtId="0" fontId="0" fillId="3" borderId="1" xfId="0" applyNumberFormat="1" applyFont="1" applyFill="1" applyBorder="1" applyAlignment="1" applyProtection="1">
      <alignment horizontal="center" vertical="center"/>
    </xf>
    <xf numFmtId="0" fontId="5" fillId="4" borderId="1" xfId="1" applyNumberFormat="1" applyFont="1" applyFill="1" applyBorder="1" applyAlignment="1" applyProtection="1">
      <alignment wrapText="1"/>
      <protection locked="0"/>
    </xf>
    <xf numFmtId="0" fontId="5" fillId="4" borderId="5" xfId="1" applyNumberFormat="1" applyFont="1" applyFill="1" applyBorder="1" applyAlignment="1" applyProtection="1">
      <alignment horizontal="left" vertical="center" wrapText="1"/>
      <protection locked="0"/>
    </xf>
    <xf numFmtId="0" fontId="5" fillId="4" borderId="5" xfId="1" applyNumberFormat="1" applyFont="1" applyFill="1" applyBorder="1" applyAlignment="1" applyProtection="1">
      <alignment horizontal="center" wrapText="1"/>
      <protection locked="0"/>
    </xf>
    <xf numFmtId="0" fontId="5" fillId="4" borderId="5" xfId="1" applyNumberFormat="1" applyFont="1" applyFill="1" applyBorder="1" applyAlignment="1" applyProtection="1">
      <alignment horizontal="left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165" fontId="9" fillId="4" borderId="5" xfId="1" applyNumberFormat="1" applyFont="1" applyFill="1" applyBorder="1" applyAlignment="1" applyProtection="1">
      <alignment horizontal="left"/>
      <protection locked="0"/>
    </xf>
    <xf numFmtId="168" fontId="9" fillId="4" borderId="1" xfId="2" applyNumberFormat="1" applyFont="1" applyFill="1" applyBorder="1" applyProtection="1">
      <protection locked="0"/>
    </xf>
    <xf numFmtId="164" fontId="0" fillId="5" borderId="1" xfId="1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168" fontId="3" fillId="2" borderId="0" xfId="0" applyNumberFormat="1" applyFont="1" applyFill="1" applyBorder="1" applyAlignment="1">
      <alignment horizontal="left" vertical="center"/>
    </xf>
    <xf numFmtId="169" fontId="3" fillId="2" borderId="0" xfId="0" applyNumberFormat="1" applyFont="1" applyFill="1" applyBorder="1" applyAlignment="1">
      <alignment horizontal="left" vertical="center"/>
    </xf>
    <xf numFmtId="0" fontId="0" fillId="0" borderId="11" xfId="0" applyBorder="1"/>
    <xf numFmtId="164" fontId="0" fillId="0" borderId="11" xfId="0" applyNumberFormat="1" applyBorder="1"/>
    <xf numFmtId="2" fontId="0" fillId="0" borderId="11" xfId="0" applyNumberFormat="1" applyBorder="1"/>
    <xf numFmtId="43" fontId="0" fillId="0" borderId="11" xfId="2" applyFont="1" applyBorder="1"/>
    <xf numFmtId="2" fontId="0" fillId="0" borderId="11" xfId="2" applyNumberFormat="1" applyFont="1" applyBorder="1"/>
    <xf numFmtId="2" fontId="8" fillId="0" borderId="11" xfId="2" applyNumberFormat="1" applyFont="1" applyFill="1" applyBorder="1" applyAlignment="1">
      <alignment horizontal="right"/>
    </xf>
    <xf numFmtId="164" fontId="0" fillId="0" borderId="0" xfId="0" applyNumberFormat="1" applyFont="1"/>
    <xf numFmtId="0" fontId="9" fillId="4" borderId="1" xfId="1" applyNumberFormat="1" applyFont="1" applyFill="1" applyBorder="1" applyAlignment="1" applyProtection="1">
      <alignment horizontal="center" vertical="center"/>
      <protection locked="0"/>
    </xf>
    <xf numFmtId="0" fontId="0" fillId="3" borderId="1" xfId="1" applyNumberFormat="1" applyFont="1" applyFill="1" applyBorder="1" applyAlignment="1" applyProtection="1">
      <alignment horizontal="center" vertical="center"/>
    </xf>
    <xf numFmtId="0" fontId="0" fillId="3" borderId="1" xfId="1" applyNumberFormat="1" applyFont="1" applyFill="1" applyBorder="1" applyAlignment="1" applyProtection="1">
      <alignment horizontal="center" vertical="center" wrapText="1"/>
    </xf>
    <xf numFmtId="0" fontId="9" fillId="4" borderId="1" xfId="1" applyNumberFormat="1" applyFont="1" applyFill="1" applyBorder="1" applyAlignment="1" applyProtection="1">
      <alignment horizontal="center" vertical="center" wrapText="1"/>
      <protection locked="0"/>
    </xf>
    <xf numFmtId="164" fontId="9" fillId="4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5" xfId="1" applyNumberFormat="1" applyFont="1" applyFill="1" applyBorder="1" applyAlignment="1" applyProtection="1">
      <alignment horizontal="center" vertical="center" wrapText="1"/>
    </xf>
    <xf numFmtId="5" fontId="3" fillId="2" borderId="5" xfId="1" applyNumberFormat="1" applyFont="1" applyFill="1" applyBorder="1" applyAlignment="1" applyProtection="1">
      <alignment horizontal="center" vertical="center"/>
    </xf>
    <xf numFmtId="0" fontId="3" fillId="2" borderId="0" xfId="1" applyNumberFormat="1" applyFont="1" applyFill="1" applyBorder="1" applyAlignment="1" applyProtection="1">
      <alignment horizontal="center" vertical="center"/>
    </xf>
    <xf numFmtId="164" fontId="3" fillId="2" borderId="0" xfId="1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horizontal="left" vertical="center"/>
    </xf>
    <xf numFmtId="0" fontId="3" fillId="2" borderId="0" xfId="0" applyNumberFormat="1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 wrapText="1"/>
    </xf>
    <xf numFmtId="164" fontId="0" fillId="4" borderId="1" xfId="1" applyNumberFormat="1" applyFont="1" applyFill="1" applyBorder="1" applyAlignment="1" applyProtection="1">
      <alignment horizontal="center" vertical="center"/>
      <protection locked="0"/>
    </xf>
    <xf numFmtId="0" fontId="0" fillId="4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</xf>
    <xf numFmtId="0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Alignment="1" applyProtection="1">
      <alignment horizontal="center" vertical="center"/>
    </xf>
    <xf numFmtId="0" fontId="0" fillId="0" borderId="0" xfId="0" applyNumberFormat="1" applyFont="1"/>
    <xf numFmtId="0" fontId="13" fillId="0" borderId="0" xfId="0" applyFont="1" applyAlignment="1" applyProtection="1">
      <alignment horizontal="center" vertical="center"/>
    </xf>
    <xf numFmtId="0" fontId="3" fillId="2" borderId="5" xfId="0" applyFont="1" applyFill="1" applyBorder="1" applyAlignment="1" applyProtection="1">
      <alignment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9" fontId="0" fillId="4" borderId="1" xfId="1" applyNumberFormat="1" applyFont="1" applyFill="1" applyBorder="1" applyAlignment="1" applyProtection="1">
      <alignment horizontal="center" vertical="center"/>
      <protection locked="0"/>
    </xf>
    <xf numFmtId="0" fontId="0" fillId="2" borderId="0" xfId="0" applyNumberFormat="1" applyFont="1" applyFill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0" fillId="0" borderId="16" xfId="0" applyNumberFormat="1" applyFont="1" applyBorder="1" applyAlignment="1" applyProtection="1">
      <alignment horizontal="center" vertical="center"/>
    </xf>
    <xf numFmtId="0" fontId="0" fillId="0" borderId="18" xfId="0" applyNumberFormat="1" applyFont="1" applyBorder="1" applyAlignment="1" applyProtection="1">
      <alignment horizontal="center" vertical="center"/>
    </xf>
    <xf numFmtId="9" fontId="3" fillId="2" borderId="1" xfId="3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44" fontId="9" fillId="4" borderId="1" xfId="1" applyNumberFormat="1" applyFont="1" applyFill="1" applyBorder="1" applyAlignment="1" applyProtection="1">
      <alignment horizontal="center" vertical="center"/>
      <protection locked="0"/>
    </xf>
    <xf numFmtId="9" fontId="12" fillId="4" borderId="1" xfId="1" applyNumberFormat="1" applyFont="1" applyFill="1" applyBorder="1" applyAlignment="1" applyProtection="1">
      <alignment horizontal="center" vertical="center"/>
      <protection locked="0"/>
    </xf>
    <xf numFmtId="0" fontId="3" fillId="2" borderId="19" xfId="1" applyNumberFormat="1" applyFont="1" applyFill="1" applyBorder="1" applyAlignment="1" applyProtection="1">
      <alignment horizontal="center" vertical="center" wrapText="1"/>
    </xf>
    <xf numFmtId="0" fontId="3" fillId="2" borderId="17" xfId="1" applyNumberFormat="1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vertical="center" wrapText="1"/>
    </xf>
    <xf numFmtId="0" fontId="3" fillId="2" borderId="18" xfId="3" applyNumberFormat="1" applyFont="1" applyFill="1" applyBorder="1" applyAlignment="1" applyProtection="1">
      <alignment horizontal="center" vertical="center" wrapText="1"/>
    </xf>
    <xf numFmtId="9" fontId="3" fillId="2" borderId="18" xfId="3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vertical="center" wrapText="1"/>
    </xf>
    <xf numFmtId="0" fontId="11" fillId="0" borderId="0" xfId="0" applyFont="1" applyAlignment="1" applyProtection="1">
      <alignment horizontal="left" vertical="center"/>
    </xf>
    <xf numFmtId="164" fontId="13" fillId="0" borderId="0" xfId="0" applyNumberFormat="1" applyFont="1" applyAlignment="1" applyProtection="1">
      <alignment horizontal="center" vertical="center"/>
    </xf>
    <xf numFmtId="0" fontId="11" fillId="0" borderId="0" xfId="0" applyFont="1" applyAlignment="1" applyProtection="1">
      <alignment vertical="top" wrapText="1"/>
    </xf>
    <xf numFmtId="0" fontId="16" fillId="0" borderId="0" xfId="0" applyFont="1" applyAlignment="1" applyProtection="1">
      <alignment horizontal="left" vertical="center"/>
    </xf>
    <xf numFmtId="0" fontId="15" fillId="0" borderId="13" xfId="0" applyFont="1" applyFill="1" applyBorder="1" applyAlignment="1" applyProtection="1">
      <alignment horizontal="left" vertical="center"/>
    </xf>
    <xf numFmtId="10" fontId="3" fillId="2" borderId="0" xfId="3" applyNumberFormat="1" applyFont="1" applyFill="1" applyBorder="1" applyAlignment="1" applyProtection="1">
      <alignment horizontal="center" vertical="center"/>
    </xf>
    <xf numFmtId="0" fontId="9" fillId="4" borderId="5" xfId="1" applyNumberFormat="1" applyFont="1" applyFill="1" applyBorder="1" applyAlignment="1" applyProtection="1">
      <alignment horizontal="center" vertical="center"/>
      <protection locked="0"/>
    </xf>
    <xf numFmtId="0" fontId="9" fillId="4" borderId="7" xfId="1" applyNumberFormat="1" applyFont="1" applyFill="1" applyBorder="1" applyAlignment="1" applyProtection="1">
      <alignment horizontal="center" vertical="center"/>
      <protection locked="0"/>
    </xf>
    <xf numFmtId="0" fontId="9" fillId="4" borderId="6" xfId="1" applyNumberFormat="1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left" vertical="top" wrapText="1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 wrapText="1"/>
    </xf>
    <xf numFmtId="0" fontId="0" fillId="3" borderId="5" xfId="0" applyFont="1" applyFill="1" applyBorder="1" applyAlignment="1" applyProtection="1">
      <alignment horizontal="center" vertical="center"/>
    </xf>
    <xf numFmtId="0" fontId="0" fillId="3" borderId="7" xfId="0" applyFont="1" applyFill="1" applyBorder="1" applyAlignment="1" applyProtection="1">
      <alignment horizontal="center" vertical="center"/>
    </xf>
    <xf numFmtId="0" fontId="0" fillId="3" borderId="6" xfId="0" applyFont="1" applyFill="1" applyBorder="1" applyAlignment="1" applyProtection="1">
      <alignment horizontal="center" vertical="center"/>
    </xf>
    <xf numFmtId="0" fontId="0" fillId="3" borderId="9" xfId="1" applyNumberFormat="1" applyFont="1" applyFill="1" applyBorder="1" applyAlignment="1" applyProtection="1">
      <alignment horizontal="center" vertical="center"/>
    </xf>
    <xf numFmtId="0" fontId="0" fillId="3" borderId="10" xfId="1" applyNumberFormat="1" applyFont="1" applyFill="1" applyBorder="1" applyAlignment="1" applyProtection="1">
      <alignment horizontal="center" vertical="center"/>
    </xf>
    <xf numFmtId="0" fontId="0" fillId="3" borderId="21" xfId="1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4" fontId="9" fillId="4" borderId="5" xfId="1" applyNumberFormat="1" applyFont="1" applyFill="1" applyBorder="1" applyAlignment="1" applyProtection="1">
      <alignment horizontal="center"/>
      <protection locked="0"/>
    </xf>
    <xf numFmtId="44" fontId="9" fillId="4" borderId="6" xfId="1" applyNumberFormat="1" applyFont="1" applyFill="1" applyBorder="1" applyAlignment="1" applyProtection="1">
      <alignment horizontal="center"/>
      <protection locked="0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65"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1</xdr:col>
      <xdr:colOff>1278255</xdr:colOff>
      <xdr:row>4</xdr:row>
      <xdr:rowOff>121920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432"/>
        <a:stretch/>
      </xdr:blipFill>
      <xdr:spPr bwMode="auto">
        <a:xfrm>
          <a:off x="47625" y="57150"/>
          <a:ext cx="1325880" cy="10363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3:Z85"/>
  <sheetViews>
    <sheetView showGridLines="0" tabSelected="1" zoomScaleNormal="100" workbookViewId="0">
      <selection activeCell="K50" sqref="K50"/>
    </sheetView>
  </sheetViews>
  <sheetFormatPr defaultColWidth="9.140625" defaultRowHeight="15" x14ac:dyDescent="0.25"/>
  <cols>
    <col min="1" max="1" width="1.42578125" style="8" customWidth="1"/>
    <col min="2" max="2" width="30" style="8" customWidth="1"/>
    <col min="3" max="3" width="28.42578125" style="8" customWidth="1"/>
    <col min="4" max="4" width="13.85546875" style="8" customWidth="1"/>
    <col min="5" max="5" width="14.28515625" style="8" bestFit="1" customWidth="1"/>
    <col min="6" max="6" width="18.7109375" style="8" customWidth="1"/>
    <col min="7" max="7" width="14.28515625" style="8" customWidth="1"/>
    <col min="8" max="8" width="16" style="8" customWidth="1"/>
    <col min="9" max="9" width="10.5703125" style="8" bestFit="1" customWidth="1"/>
    <col min="10" max="10" width="16" style="8" customWidth="1"/>
    <col min="11" max="11" width="14.28515625" style="8" bestFit="1" customWidth="1"/>
    <col min="12" max="12" width="24.42578125" style="8" customWidth="1"/>
    <col min="13" max="13" width="1.42578125" style="8" customWidth="1"/>
    <col min="14" max="14" width="9.140625" style="8"/>
    <col min="15" max="26" width="9.140625" style="13"/>
    <col min="27" max="16384" width="9.140625" style="8"/>
  </cols>
  <sheetData>
    <row r="3" spans="2:26" ht="31.5" x14ac:dyDescent="0.25">
      <c r="C3" s="88" t="s">
        <v>77</v>
      </c>
    </row>
    <row r="4" spans="2:26" x14ac:dyDescent="0.25">
      <c r="C4" s="50"/>
    </row>
    <row r="6" spans="2:26" x14ac:dyDescent="0.25">
      <c r="B6" s="9" t="s">
        <v>9</v>
      </c>
      <c r="C6" s="91"/>
      <c r="D6" s="92"/>
      <c r="E6" s="92"/>
      <c r="F6" s="92"/>
      <c r="G6" s="92"/>
      <c r="H6" s="92"/>
      <c r="I6" s="92"/>
      <c r="J6" s="92"/>
      <c r="K6" s="92"/>
      <c r="L6" s="93"/>
    </row>
    <row r="7" spans="2:26" x14ac:dyDescent="0.25">
      <c r="B7" s="9" t="s">
        <v>10</v>
      </c>
      <c r="C7" s="91"/>
      <c r="D7" s="92"/>
      <c r="E7" s="92"/>
      <c r="F7" s="92"/>
      <c r="G7" s="92"/>
      <c r="H7" s="92"/>
      <c r="I7" s="92"/>
      <c r="J7" s="92"/>
      <c r="K7" s="92"/>
      <c r="L7" s="93"/>
    </row>
    <row r="8" spans="2:26" x14ac:dyDescent="0.25">
      <c r="B8" s="51" t="s">
        <v>11</v>
      </c>
      <c r="C8" s="91"/>
      <c r="D8" s="92"/>
      <c r="E8" s="92"/>
      <c r="F8" s="92"/>
      <c r="G8" s="92"/>
      <c r="H8" s="92"/>
      <c r="I8" s="92"/>
      <c r="J8" s="92"/>
      <c r="K8" s="92"/>
      <c r="L8" s="93"/>
    </row>
    <row r="9" spans="2:26" ht="3.75" customHeight="1" x14ac:dyDescent="0.25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2:26" ht="22.9" customHeight="1" x14ac:dyDescent="0.25">
      <c r="B10" s="89" t="s">
        <v>0</v>
      </c>
      <c r="C10" s="53"/>
      <c r="D10" s="54"/>
      <c r="E10" s="54"/>
      <c r="F10" s="54"/>
      <c r="G10" s="54"/>
      <c r="H10" s="54"/>
      <c r="I10" s="54"/>
      <c r="J10" s="54"/>
      <c r="K10" s="54"/>
      <c r="L10" s="55"/>
      <c r="M10" s="56"/>
    </row>
    <row r="11" spans="2:26" ht="3.75" customHeight="1" x14ac:dyDescent="0.25"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8.15" customHeight="1" x14ac:dyDescent="0.25">
      <c r="B12" s="99" t="s">
        <v>14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x14ac:dyDescent="0.25">
      <c r="B13" s="48" t="s">
        <v>6</v>
      </c>
      <c r="C13" s="48" t="s">
        <v>18</v>
      </c>
      <c r="D13" s="48" t="s">
        <v>19</v>
      </c>
      <c r="E13" s="48"/>
      <c r="F13" s="48" t="s">
        <v>39</v>
      </c>
      <c r="G13" s="48"/>
      <c r="H13" s="48" t="s">
        <v>40</v>
      </c>
      <c r="I13" s="48"/>
      <c r="J13" s="48" t="s">
        <v>41</v>
      </c>
      <c r="K13" s="9" t="s">
        <v>1</v>
      </c>
      <c r="L13" s="57" t="s">
        <v>12</v>
      </c>
    </row>
    <row r="14" spans="2:26" x14ac:dyDescent="0.25">
      <c r="B14" s="38"/>
      <c r="C14" s="38"/>
      <c r="D14" s="38"/>
      <c r="E14" s="9"/>
      <c r="F14" s="9" t="s">
        <v>17</v>
      </c>
      <c r="G14" s="9"/>
      <c r="H14" s="9" t="s">
        <v>17</v>
      </c>
      <c r="I14" s="9"/>
      <c r="J14" s="9" t="s">
        <v>17</v>
      </c>
      <c r="K14" s="9" t="s">
        <v>17</v>
      </c>
    </row>
    <row r="15" spans="2:26" ht="28.9" customHeight="1" x14ac:dyDescent="0.25">
      <c r="B15" s="15" t="s">
        <v>37</v>
      </c>
      <c r="C15" s="38" t="s">
        <v>38</v>
      </c>
      <c r="D15" s="39" t="str">
        <f>IF($C$8="","",$C$8)</f>
        <v/>
      </c>
      <c r="E15" s="39"/>
      <c r="F15" s="58"/>
      <c r="G15" s="39"/>
      <c r="H15" s="58"/>
      <c r="I15" s="39"/>
      <c r="J15" s="58"/>
      <c r="K15" s="43">
        <f>SUMIF($E$14:$J$14,$K$14,$E15:$J15)</f>
        <v>0</v>
      </c>
      <c r="L15" s="59"/>
    </row>
    <row r="16" spans="2:26" ht="30.6" customHeight="1" x14ac:dyDescent="0.25">
      <c r="B16" s="15" t="s">
        <v>2</v>
      </c>
      <c r="C16" s="40" t="s">
        <v>42</v>
      </c>
      <c r="D16" s="38" t="s">
        <v>38</v>
      </c>
      <c r="E16" s="39"/>
      <c r="F16" s="58"/>
      <c r="G16" s="39"/>
      <c r="H16" s="58"/>
      <c r="I16" s="39"/>
      <c r="J16" s="58"/>
      <c r="K16" s="43">
        <f t="shared" ref="K16:K19" si="0">SUMIF($E$14:$J$14,$K$14,$E16:$J16)</f>
        <v>0</v>
      </c>
      <c r="L16" s="59"/>
    </row>
    <row r="17" spans="2:26" ht="30.6" customHeight="1" x14ac:dyDescent="0.25">
      <c r="B17" s="15" t="s">
        <v>2</v>
      </c>
      <c r="C17" s="40" t="s">
        <v>42</v>
      </c>
      <c r="D17" s="38" t="s">
        <v>38</v>
      </c>
      <c r="E17" s="39"/>
      <c r="F17" s="58"/>
      <c r="G17" s="39"/>
      <c r="H17" s="58"/>
      <c r="I17" s="39"/>
      <c r="J17" s="58"/>
      <c r="K17" s="43">
        <f t="shared" si="0"/>
        <v>0</v>
      </c>
      <c r="L17" s="59"/>
    </row>
    <row r="18" spans="2:26" ht="30.6" customHeight="1" x14ac:dyDescent="0.25">
      <c r="B18" s="15" t="s">
        <v>2</v>
      </c>
      <c r="C18" s="40" t="s">
        <v>42</v>
      </c>
      <c r="D18" s="38" t="s">
        <v>38</v>
      </c>
      <c r="E18" s="39"/>
      <c r="F18" s="58"/>
      <c r="G18" s="39"/>
      <c r="H18" s="58"/>
      <c r="I18" s="39"/>
      <c r="J18" s="58"/>
      <c r="K18" s="43">
        <f t="shared" si="0"/>
        <v>0</v>
      </c>
      <c r="L18" s="59"/>
    </row>
    <row r="19" spans="2:26" ht="30.6" customHeight="1" x14ac:dyDescent="0.25">
      <c r="B19" s="15" t="s">
        <v>2</v>
      </c>
      <c r="C19" s="40" t="s">
        <v>42</v>
      </c>
      <c r="D19" s="38" t="s">
        <v>38</v>
      </c>
      <c r="E19" s="39"/>
      <c r="F19" s="58"/>
      <c r="G19" s="39"/>
      <c r="H19" s="58"/>
      <c r="I19" s="39"/>
      <c r="J19" s="58"/>
      <c r="K19" s="43">
        <f t="shared" si="0"/>
        <v>0</v>
      </c>
      <c r="L19" s="59"/>
    </row>
    <row r="20" spans="2:26" ht="9" customHeight="1" x14ac:dyDescent="0.25"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1"/>
    </row>
    <row r="21" spans="2:26" s="62" customFormat="1" ht="9.75" customHeight="1" x14ac:dyDescent="0.25">
      <c r="B21" s="44"/>
      <c r="C21" s="44"/>
      <c r="D21" s="44"/>
      <c r="E21" s="44"/>
      <c r="F21" s="44"/>
      <c r="G21" s="44"/>
      <c r="H21" s="44"/>
      <c r="I21" s="44"/>
      <c r="J21" s="44"/>
      <c r="K21" s="44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</row>
    <row r="22" spans="2:26" x14ac:dyDescent="0.25">
      <c r="B22" s="47" t="s">
        <v>15</v>
      </c>
      <c r="C22" s="44"/>
      <c r="D22" s="44"/>
      <c r="E22" s="44"/>
      <c r="F22" s="45">
        <f t="shared" ref="F22:J22" si="1">SUM(F15:F21)</f>
        <v>0</v>
      </c>
      <c r="G22" s="44"/>
      <c r="H22" s="45">
        <f t="shared" si="1"/>
        <v>0</v>
      </c>
      <c r="I22" s="44"/>
      <c r="J22" s="45">
        <f t="shared" si="1"/>
        <v>0</v>
      </c>
      <c r="K22" s="45">
        <f>SUM(K15:K21)</f>
        <v>0</v>
      </c>
    </row>
    <row r="23" spans="2:26" ht="17.25" x14ac:dyDescent="0.25">
      <c r="B23" s="46" t="s">
        <v>78</v>
      </c>
      <c r="C23" s="44"/>
      <c r="D23" s="44"/>
      <c r="E23" s="44"/>
      <c r="F23" s="44"/>
      <c r="G23" s="44"/>
      <c r="H23" s="44"/>
      <c r="I23" s="44"/>
      <c r="J23" s="44"/>
      <c r="K23" s="90" t="str">
        <f>IFERROR(SUMIF($D$14:$D$20,"APRIL",$K$14:$K$20)/$K$22,"")</f>
        <v/>
      </c>
      <c r="L23" s="64" t="str">
        <f>IF(K23="","",IF(NOT(AND(K15&lt;=50000,(MAX(Milestones!D3:D18)-MIN(Milestones!C3:C18)&lt;=366))),IF(Budget!K23&gt;=0.25,2,IF(Budget!K23&gt;=0.2,1,0)),IF(Budget!K23&gt;=0.2,2,IF(Budget!K23&gt;=0.15,1,0))))</f>
        <v/>
      </c>
    </row>
    <row r="24" spans="2:26" ht="7.5" customHeight="1" x14ac:dyDescent="0.25"/>
    <row r="25" spans="2:26" ht="24" customHeight="1" x14ac:dyDescent="0.25">
      <c r="B25" s="97" t="s">
        <v>79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2:26" ht="20.25" customHeight="1" x14ac:dyDescent="0.25">
      <c r="B26" s="49"/>
      <c r="C26" s="49"/>
      <c r="D26" s="65"/>
      <c r="E26" s="94" t="s">
        <v>39</v>
      </c>
      <c r="F26" s="95"/>
      <c r="G26" s="94" t="s">
        <v>40</v>
      </c>
      <c r="H26" s="95"/>
      <c r="I26" s="94" t="s">
        <v>41</v>
      </c>
      <c r="J26" s="95"/>
      <c r="K26" s="9" t="s">
        <v>48</v>
      </c>
      <c r="L26" s="49" t="s">
        <v>12</v>
      </c>
    </row>
    <row r="27" spans="2:26" x14ac:dyDescent="0.25">
      <c r="B27" s="107" t="s">
        <v>53</v>
      </c>
      <c r="C27" s="108"/>
      <c r="D27" s="108"/>
      <c r="E27" s="108"/>
      <c r="F27" s="108"/>
      <c r="G27" s="108"/>
      <c r="H27" s="108"/>
      <c r="I27" s="108"/>
      <c r="J27" s="108"/>
      <c r="K27" s="109"/>
      <c r="L27" s="66"/>
    </row>
    <row r="28" spans="2:26" ht="47.25" x14ac:dyDescent="0.25">
      <c r="B28" s="9" t="s">
        <v>49</v>
      </c>
      <c r="C28" s="49" t="s">
        <v>47</v>
      </c>
      <c r="D28" s="49" t="s">
        <v>80</v>
      </c>
      <c r="E28" s="9" t="s">
        <v>81</v>
      </c>
      <c r="F28" s="9" t="s">
        <v>17</v>
      </c>
      <c r="G28" s="9" t="s">
        <v>81</v>
      </c>
      <c r="H28" s="9" t="s">
        <v>17</v>
      </c>
      <c r="I28" s="9" t="s">
        <v>81</v>
      </c>
      <c r="J28" s="9" t="s">
        <v>17</v>
      </c>
      <c r="K28" s="9" t="s">
        <v>17</v>
      </c>
      <c r="L28" s="67"/>
    </row>
    <row r="29" spans="2:26" ht="43.5" customHeight="1" x14ac:dyDescent="0.25">
      <c r="B29" s="37" t="s">
        <v>22</v>
      </c>
      <c r="C29" s="40" t="s">
        <v>46</v>
      </c>
      <c r="D29" s="41" t="s">
        <v>45</v>
      </c>
      <c r="E29" s="68"/>
      <c r="F29" s="42" t="str">
        <f>+IFERROR(IF(E29&gt;0,ROUND(E29*$D29,0),""),"Enter Avg Annual cost in col D")</f>
        <v/>
      </c>
      <c r="G29" s="68"/>
      <c r="H29" s="42" t="str">
        <f t="shared" ref="H29:H38" si="2">+IFERROR(IF(G29&gt;0,ROUND(G29*$D29,0),""),"Enter Avg Annual cost in col D")</f>
        <v/>
      </c>
      <c r="I29" s="68"/>
      <c r="J29" s="42" t="str">
        <f t="shared" ref="J29:J38" si="3">+IFERROR(IF(I29&gt;0,ROUND(I29*$D29,0),""),"Enter Avg Annual cost in col D")</f>
        <v/>
      </c>
      <c r="K29" s="43">
        <f>SUMIF($E$28:$J$28,$K$28,$E29:$J29)</f>
        <v>0</v>
      </c>
      <c r="L29" s="59"/>
    </row>
    <row r="30" spans="2:26" ht="30" x14ac:dyDescent="0.25">
      <c r="B30" s="37" t="s">
        <v>22</v>
      </c>
      <c r="C30" s="40" t="s">
        <v>46</v>
      </c>
      <c r="D30" s="41" t="s">
        <v>45</v>
      </c>
      <c r="E30" s="68"/>
      <c r="F30" s="42" t="str">
        <f t="shared" ref="F30:F38" si="4">+IFERROR(IF(E30&gt;0,ROUND(E30*$D30,0),""),"Enter Avg Annual cost in col D")</f>
        <v/>
      </c>
      <c r="G30" s="68"/>
      <c r="H30" s="42" t="str">
        <f t="shared" si="2"/>
        <v/>
      </c>
      <c r="I30" s="68"/>
      <c r="J30" s="42" t="str">
        <f t="shared" si="3"/>
        <v/>
      </c>
      <c r="K30" s="43">
        <f t="shared" ref="K30:K38" si="5">SUMIF($E$28:$J$28,$K$28,$E30:$J30)</f>
        <v>0</v>
      </c>
      <c r="L30" s="59"/>
    </row>
    <row r="31" spans="2:26" ht="30" x14ac:dyDescent="0.25">
      <c r="B31" s="37" t="s">
        <v>22</v>
      </c>
      <c r="C31" s="40" t="s">
        <v>46</v>
      </c>
      <c r="D31" s="41" t="s">
        <v>45</v>
      </c>
      <c r="E31" s="68"/>
      <c r="F31" s="42" t="str">
        <f t="shared" si="4"/>
        <v/>
      </c>
      <c r="G31" s="68"/>
      <c r="H31" s="42" t="str">
        <f t="shared" si="2"/>
        <v/>
      </c>
      <c r="I31" s="68"/>
      <c r="J31" s="42" t="str">
        <f t="shared" si="3"/>
        <v/>
      </c>
      <c r="K31" s="43">
        <f t="shared" si="5"/>
        <v>0</v>
      </c>
      <c r="L31" s="59"/>
    </row>
    <row r="32" spans="2:26" ht="30" x14ac:dyDescent="0.25">
      <c r="B32" s="37" t="s">
        <v>22</v>
      </c>
      <c r="C32" s="40" t="s">
        <v>46</v>
      </c>
      <c r="D32" s="41" t="s">
        <v>45</v>
      </c>
      <c r="E32" s="68"/>
      <c r="F32" s="42" t="str">
        <f t="shared" si="4"/>
        <v/>
      </c>
      <c r="G32" s="68"/>
      <c r="H32" s="42" t="str">
        <f t="shared" si="2"/>
        <v/>
      </c>
      <c r="I32" s="68"/>
      <c r="J32" s="42" t="str">
        <f t="shared" si="3"/>
        <v/>
      </c>
      <c r="K32" s="43">
        <f t="shared" si="5"/>
        <v>0</v>
      </c>
      <c r="L32" s="59"/>
    </row>
    <row r="33" spans="2:12" ht="30" x14ac:dyDescent="0.25">
      <c r="B33" s="37" t="s">
        <v>22</v>
      </c>
      <c r="C33" s="40" t="s">
        <v>46</v>
      </c>
      <c r="D33" s="41" t="s">
        <v>45</v>
      </c>
      <c r="E33" s="68"/>
      <c r="F33" s="42" t="str">
        <f t="shared" si="4"/>
        <v/>
      </c>
      <c r="G33" s="68"/>
      <c r="H33" s="42" t="str">
        <f t="shared" si="2"/>
        <v/>
      </c>
      <c r="I33" s="68"/>
      <c r="J33" s="42" t="str">
        <f t="shared" si="3"/>
        <v/>
      </c>
      <c r="K33" s="43">
        <f>SUMIF($E$28:$J$28,$K$28,$E33:$J33)</f>
        <v>0</v>
      </c>
      <c r="L33" s="59"/>
    </row>
    <row r="34" spans="2:12" ht="30" x14ac:dyDescent="0.25">
      <c r="B34" s="37" t="s">
        <v>22</v>
      </c>
      <c r="C34" s="40" t="s">
        <v>46</v>
      </c>
      <c r="D34" s="41" t="s">
        <v>45</v>
      </c>
      <c r="E34" s="68"/>
      <c r="F34" s="42" t="str">
        <f t="shared" si="4"/>
        <v/>
      </c>
      <c r="G34" s="68"/>
      <c r="H34" s="42" t="str">
        <f t="shared" si="2"/>
        <v/>
      </c>
      <c r="I34" s="68"/>
      <c r="J34" s="42" t="str">
        <f t="shared" si="3"/>
        <v/>
      </c>
      <c r="K34" s="43">
        <f t="shared" si="5"/>
        <v>0</v>
      </c>
      <c r="L34" s="59"/>
    </row>
    <row r="35" spans="2:12" ht="30" x14ac:dyDescent="0.25">
      <c r="B35" s="37" t="s">
        <v>22</v>
      </c>
      <c r="C35" s="40" t="s">
        <v>46</v>
      </c>
      <c r="D35" s="41" t="s">
        <v>45</v>
      </c>
      <c r="E35" s="68"/>
      <c r="F35" s="42" t="str">
        <f t="shared" si="4"/>
        <v/>
      </c>
      <c r="G35" s="68"/>
      <c r="H35" s="42" t="str">
        <f t="shared" si="2"/>
        <v/>
      </c>
      <c r="I35" s="68"/>
      <c r="J35" s="42" t="str">
        <f t="shared" si="3"/>
        <v/>
      </c>
      <c r="K35" s="43">
        <f t="shared" si="5"/>
        <v>0</v>
      </c>
      <c r="L35" s="59"/>
    </row>
    <row r="36" spans="2:12" ht="30" x14ac:dyDescent="0.25">
      <c r="B36" s="37" t="s">
        <v>22</v>
      </c>
      <c r="C36" s="40" t="s">
        <v>46</v>
      </c>
      <c r="D36" s="41" t="s">
        <v>45</v>
      </c>
      <c r="E36" s="68"/>
      <c r="F36" s="42" t="str">
        <f t="shared" si="4"/>
        <v/>
      </c>
      <c r="G36" s="68"/>
      <c r="H36" s="42" t="str">
        <f t="shared" si="2"/>
        <v/>
      </c>
      <c r="I36" s="68"/>
      <c r="J36" s="42" t="str">
        <f t="shared" si="3"/>
        <v/>
      </c>
      <c r="K36" s="43">
        <f t="shared" si="5"/>
        <v>0</v>
      </c>
      <c r="L36" s="59"/>
    </row>
    <row r="37" spans="2:12" ht="30" x14ac:dyDescent="0.25">
      <c r="B37" s="37" t="s">
        <v>22</v>
      </c>
      <c r="C37" s="40" t="s">
        <v>46</v>
      </c>
      <c r="D37" s="41" t="s">
        <v>45</v>
      </c>
      <c r="E37" s="68"/>
      <c r="F37" s="42" t="str">
        <f t="shared" si="4"/>
        <v/>
      </c>
      <c r="G37" s="68"/>
      <c r="H37" s="42" t="str">
        <f t="shared" si="2"/>
        <v/>
      </c>
      <c r="I37" s="68"/>
      <c r="J37" s="42" t="str">
        <f t="shared" si="3"/>
        <v/>
      </c>
      <c r="K37" s="43">
        <f>SUMIF($E$28:$J$28,$K$28,$E37:$J37)</f>
        <v>0</v>
      </c>
      <c r="L37" s="59"/>
    </row>
    <row r="38" spans="2:12" ht="39" customHeight="1" x14ac:dyDescent="0.25">
      <c r="B38" s="37" t="s">
        <v>22</v>
      </c>
      <c r="C38" s="40" t="s">
        <v>46</v>
      </c>
      <c r="D38" s="41" t="s">
        <v>45</v>
      </c>
      <c r="E38" s="68"/>
      <c r="F38" s="42" t="str">
        <f t="shared" si="4"/>
        <v/>
      </c>
      <c r="G38" s="68"/>
      <c r="H38" s="42" t="str">
        <f t="shared" si="2"/>
        <v/>
      </c>
      <c r="I38" s="68"/>
      <c r="J38" s="42" t="str">
        <f t="shared" si="3"/>
        <v/>
      </c>
      <c r="K38" s="43">
        <f t="shared" si="5"/>
        <v>0</v>
      </c>
      <c r="L38" s="59"/>
    </row>
    <row r="39" spans="2:12" ht="9.75" customHeight="1" x14ac:dyDescent="0.25"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67"/>
    </row>
    <row r="40" spans="2:12" ht="9.75" customHeight="1" x14ac:dyDescent="0.25"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67"/>
    </row>
    <row r="41" spans="2:12" x14ac:dyDescent="0.25">
      <c r="B41" s="46" t="s">
        <v>24</v>
      </c>
      <c r="C41" s="69"/>
      <c r="D41" s="69"/>
      <c r="E41" s="44"/>
      <c r="F41" s="45">
        <f>SUM(F28:F40)</f>
        <v>0</v>
      </c>
      <c r="G41" s="44"/>
      <c r="H41" s="45">
        <f>SUM(H28:H40)</f>
        <v>0</v>
      </c>
      <c r="I41" s="69"/>
      <c r="J41" s="45">
        <f>SUM(J28:J40)</f>
        <v>0</v>
      </c>
      <c r="K41" s="45">
        <f>SUM(K28:K40)</f>
        <v>0</v>
      </c>
      <c r="L41" s="10"/>
    </row>
    <row r="42" spans="2:12" x14ac:dyDescent="0.25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10"/>
    </row>
    <row r="43" spans="2:12" x14ac:dyDescent="0.25">
      <c r="B43" s="110" t="s">
        <v>3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2"/>
    </row>
    <row r="44" spans="2:12" x14ac:dyDescent="0.25">
      <c r="B44" s="101" t="s">
        <v>22</v>
      </c>
      <c r="C44" s="103" t="s">
        <v>6</v>
      </c>
      <c r="D44" s="104"/>
      <c r="E44" s="48"/>
      <c r="F44" s="48" t="s">
        <v>39</v>
      </c>
      <c r="G44" s="48"/>
      <c r="H44" s="48" t="s">
        <v>40</v>
      </c>
      <c r="I44" s="48"/>
      <c r="J44" s="48" t="s">
        <v>41</v>
      </c>
      <c r="K44" s="48" t="s">
        <v>48</v>
      </c>
      <c r="L44" s="49" t="s">
        <v>12</v>
      </c>
    </row>
    <row r="45" spans="2:12" x14ac:dyDescent="0.25">
      <c r="B45" s="102"/>
      <c r="C45" s="97"/>
      <c r="D45" s="105"/>
      <c r="E45" s="9"/>
      <c r="F45" s="9" t="s">
        <v>17</v>
      </c>
      <c r="G45" s="9"/>
      <c r="H45" s="9" t="s">
        <v>17</v>
      </c>
      <c r="I45" s="9"/>
      <c r="J45" s="9" t="s">
        <v>17</v>
      </c>
      <c r="K45" s="9" t="s">
        <v>17</v>
      </c>
      <c r="L45" s="10"/>
    </row>
    <row r="46" spans="2:12" x14ac:dyDescent="0.25">
      <c r="B46" s="37" t="s">
        <v>22</v>
      </c>
      <c r="C46" s="91" t="s">
        <v>6</v>
      </c>
      <c r="D46" s="93"/>
      <c r="E46" s="39"/>
      <c r="F46" s="58"/>
      <c r="G46" s="39"/>
      <c r="H46" s="58"/>
      <c r="I46" s="39"/>
      <c r="J46" s="58"/>
      <c r="K46" s="43">
        <f t="shared" ref="K46:K55" si="6">SUMIF($E$28:$J$28,$K$28,$E46:$J46)</f>
        <v>0</v>
      </c>
      <c r="L46" s="59"/>
    </row>
    <row r="47" spans="2:12" x14ac:dyDescent="0.25">
      <c r="B47" s="37" t="s">
        <v>22</v>
      </c>
      <c r="C47" s="91" t="s">
        <v>6</v>
      </c>
      <c r="D47" s="93"/>
      <c r="E47" s="39"/>
      <c r="F47" s="58"/>
      <c r="G47" s="39"/>
      <c r="H47" s="58"/>
      <c r="I47" s="39"/>
      <c r="J47" s="58"/>
      <c r="K47" s="43">
        <f t="shared" si="6"/>
        <v>0</v>
      </c>
      <c r="L47" s="59"/>
    </row>
    <row r="48" spans="2:12" x14ac:dyDescent="0.25">
      <c r="B48" s="37" t="s">
        <v>22</v>
      </c>
      <c r="C48" s="91" t="s">
        <v>6</v>
      </c>
      <c r="D48" s="93"/>
      <c r="E48" s="39"/>
      <c r="F48" s="58"/>
      <c r="G48" s="39"/>
      <c r="H48" s="58"/>
      <c r="I48" s="39"/>
      <c r="J48" s="58"/>
      <c r="K48" s="43">
        <f t="shared" si="6"/>
        <v>0</v>
      </c>
      <c r="L48" s="59"/>
    </row>
    <row r="49" spans="2:12" x14ac:dyDescent="0.25">
      <c r="B49" s="37" t="s">
        <v>22</v>
      </c>
      <c r="C49" s="91" t="s">
        <v>6</v>
      </c>
      <c r="D49" s="93"/>
      <c r="E49" s="39"/>
      <c r="F49" s="58"/>
      <c r="G49" s="39"/>
      <c r="H49" s="58"/>
      <c r="I49" s="39"/>
      <c r="J49" s="58"/>
      <c r="K49" s="43">
        <f t="shared" si="6"/>
        <v>0</v>
      </c>
      <c r="L49" s="59"/>
    </row>
    <row r="50" spans="2:12" x14ac:dyDescent="0.25">
      <c r="B50" s="37" t="s">
        <v>22</v>
      </c>
      <c r="C50" s="91" t="s">
        <v>6</v>
      </c>
      <c r="D50" s="93"/>
      <c r="E50" s="39"/>
      <c r="F50" s="58"/>
      <c r="G50" s="39"/>
      <c r="H50" s="58"/>
      <c r="I50" s="39"/>
      <c r="J50" s="58"/>
      <c r="K50" s="43">
        <f t="shared" si="6"/>
        <v>0</v>
      </c>
      <c r="L50" s="59"/>
    </row>
    <row r="51" spans="2:12" x14ac:dyDescent="0.25">
      <c r="B51" s="37" t="s">
        <v>22</v>
      </c>
      <c r="C51" s="91" t="s">
        <v>6</v>
      </c>
      <c r="D51" s="93"/>
      <c r="E51" s="39"/>
      <c r="F51" s="58"/>
      <c r="G51" s="39"/>
      <c r="H51" s="58"/>
      <c r="I51" s="39"/>
      <c r="J51" s="58"/>
      <c r="K51" s="43">
        <f t="shared" si="6"/>
        <v>0</v>
      </c>
      <c r="L51" s="59"/>
    </row>
    <row r="52" spans="2:12" x14ac:dyDescent="0.25">
      <c r="B52" s="37" t="s">
        <v>22</v>
      </c>
      <c r="C52" s="91" t="s">
        <v>6</v>
      </c>
      <c r="D52" s="93"/>
      <c r="E52" s="39"/>
      <c r="F52" s="58"/>
      <c r="G52" s="39"/>
      <c r="H52" s="58"/>
      <c r="I52" s="39"/>
      <c r="J52" s="58"/>
      <c r="K52" s="43">
        <f t="shared" si="6"/>
        <v>0</v>
      </c>
      <c r="L52" s="59"/>
    </row>
    <row r="53" spans="2:12" x14ac:dyDescent="0.25">
      <c r="B53" s="37" t="s">
        <v>22</v>
      </c>
      <c r="C53" s="91" t="s">
        <v>6</v>
      </c>
      <c r="D53" s="93"/>
      <c r="E53" s="39"/>
      <c r="F53" s="58"/>
      <c r="G53" s="39"/>
      <c r="H53" s="58"/>
      <c r="I53" s="39"/>
      <c r="J53" s="58"/>
      <c r="K53" s="43">
        <f t="shared" si="6"/>
        <v>0</v>
      </c>
      <c r="L53" s="59"/>
    </row>
    <row r="54" spans="2:12" x14ac:dyDescent="0.25">
      <c r="B54" s="37" t="s">
        <v>22</v>
      </c>
      <c r="C54" s="91" t="s">
        <v>6</v>
      </c>
      <c r="D54" s="93"/>
      <c r="E54" s="39"/>
      <c r="F54" s="58"/>
      <c r="G54" s="39"/>
      <c r="H54" s="58"/>
      <c r="I54" s="39"/>
      <c r="J54" s="58"/>
      <c r="K54" s="43">
        <f t="shared" si="6"/>
        <v>0</v>
      </c>
      <c r="L54" s="59"/>
    </row>
    <row r="55" spans="2:12" x14ac:dyDescent="0.25">
      <c r="B55" s="37" t="s">
        <v>22</v>
      </c>
      <c r="C55" s="91" t="s">
        <v>6</v>
      </c>
      <c r="D55" s="93"/>
      <c r="E55" s="39"/>
      <c r="F55" s="58"/>
      <c r="G55" s="39"/>
      <c r="H55" s="58"/>
      <c r="I55" s="39"/>
      <c r="J55" s="58"/>
      <c r="K55" s="43">
        <f t="shared" si="6"/>
        <v>0</v>
      </c>
      <c r="L55" s="59"/>
    </row>
    <row r="56" spans="2:12" ht="9.75" customHeight="1" x14ac:dyDescent="0.25"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71"/>
    </row>
    <row r="57" spans="2:12" x14ac:dyDescent="0.25">
      <c r="B57" s="46" t="s">
        <v>23</v>
      </c>
      <c r="C57" s="69"/>
      <c r="D57" s="69"/>
      <c r="E57" s="44"/>
      <c r="F57" s="45">
        <f>SUM(F45:F56)</f>
        <v>0</v>
      </c>
      <c r="G57" s="44"/>
      <c r="H57" s="45">
        <f>SUM(H45:H56)</f>
        <v>0</v>
      </c>
      <c r="I57" s="69"/>
      <c r="J57" s="45">
        <f>SUM(J45:J56)</f>
        <v>0</v>
      </c>
      <c r="K57" s="45">
        <f>SUM(K45:K56)</f>
        <v>0</v>
      </c>
      <c r="L57" s="71"/>
    </row>
    <row r="58" spans="2:12" x14ac:dyDescent="0.25">
      <c r="B58" s="46" t="s">
        <v>16</v>
      </c>
      <c r="C58" s="47"/>
      <c r="D58" s="69"/>
      <c r="E58" s="44"/>
      <c r="F58" s="45">
        <f>+F57+F41</f>
        <v>0</v>
      </c>
      <c r="G58" s="44"/>
      <c r="H58" s="45">
        <f>+H57+H41</f>
        <v>0</v>
      </c>
      <c r="I58" s="69"/>
      <c r="J58" s="45">
        <f>+J57+J41</f>
        <v>0</v>
      </c>
      <c r="K58" s="45">
        <f>+K57+K41</f>
        <v>0</v>
      </c>
      <c r="L58" s="72"/>
    </row>
    <row r="60" spans="2:12" ht="17.25" x14ac:dyDescent="0.25">
      <c r="B60" s="94" t="s">
        <v>82</v>
      </c>
      <c r="C60" s="116"/>
      <c r="D60" s="116"/>
      <c r="E60" s="116"/>
      <c r="F60" s="116"/>
      <c r="G60" s="116"/>
      <c r="H60" s="116"/>
      <c r="I60" s="116"/>
      <c r="J60" s="116"/>
      <c r="K60" s="116"/>
      <c r="L60" s="95"/>
    </row>
    <row r="61" spans="2:12" ht="15" customHeight="1" x14ac:dyDescent="0.25">
      <c r="B61" s="114" t="s">
        <v>76</v>
      </c>
      <c r="C61" s="115" t="s">
        <v>75</v>
      </c>
      <c r="D61" s="100"/>
      <c r="E61" s="100"/>
      <c r="F61" s="100"/>
      <c r="G61" s="100"/>
      <c r="H61" s="100"/>
      <c r="I61" s="100"/>
      <c r="J61" s="113"/>
      <c r="K61" s="113"/>
      <c r="L61" s="106" t="s">
        <v>12</v>
      </c>
    </row>
    <row r="62" spans="2:12" x14ac:dyDescent="0.25">
      <c r="B62" s="102"/>
      <c r="C62" s="115"/>
      <c r="D62" s="100"/>
      <c r="E62" s="100"/>
      <c r="F62" s="100"/>
      <c r="G62" s="100"/>
      <c r="H62" s="100"/>
      <c r="I62" s="100"/>
      <c r="J62" s="113"/>
      <c r="K62" s="113"/>
      <c r="L62" s="106"/>
    </row>
    <row r="63" spans="2:12" x14ac:dyDescent="0.25">
      <c r="B63" s="39" t="s">
        <v>38</v>
      </c>
      <c r="C63" s="73">
        <f>1-SUM(C64:C73)</f>
        <v>1</v>
      </c>
      <c r="D63" s="74"/>
      <c r="E63" s="74"/>
      <c r="F63" s="74"/>
      <c r="G63" s="74"/>
      <c r="H63" s="74"/>
      <c r="I63" s="74"/>
      <c r="J63" s="75"/>
      <c r="K63" s="75"/>
      <c r="L63" s="76"/>
    </row>
    <row r="64" spans="2:12" x14ac:dyDescent="0.25">
      <c r="B64" s="77" t="s">
        <v>76</v>
      </c>
      <c r="C64" s="78"/>
      <c r="D64" s="74"/>
      <c r="E64" s="74"/>
      <c r="F64" s="74"/>
      <c r="G64" s="74"/>
      <c r="H64" s="74"/>
      <c r="I64" s="74"/>
      <c r="J64" s="75"/>
      <c r="K64" s="75"/>
      <c r="L64" s="59"/>
    </row>
    <row r="65" spans="2:12" x14ac:dyDescent="0.25">
      <c r="B65" s="77" t="s">
        <v>76</v>
      </c>
      <c r="C65" s="78"/>
      <c r="D65" s="74"/>
      <c r="E65" s="74"/>
      <c r="F65" s="74"/>
      <c r="G65" s="74"/>
      <c r="H65" s="74"/>
      <c r="I65" s="74"/>
      <c r="J65" s="75"/>
      <c r="K65" s="75"/>
      <c r="L65" s="59"/>
    </row>
    <row r="66" spans="2:12" x14ac:dyDescent="0.25">
      <c r="B66" s="77" t="s">
        <v>76</v>
      </c>
      <c r="C66" s="78"/>
      <c r="D66" s="74"/>
      <c r="E66" s="74"/>
      <c r="F66" s="74"/>
      <c r="G66" s="74"/>
      <c r="H66" s="74"/>
      <c r="I66" s="74"/>
      <c r="J66" s="75"/>
      <c r="K66" s="75"/>
      <c r="L66" s="59"/>
    </row>
    <row r="67" spans="2:12" x14ac:dyDescent="0.25">
      <c r="B67" s="77" t="s">
        <v>76</v>
      </c>
      <c r="C67" s="78"/>
      <c r="D67" s="74"/>
      <c r="E67" s="74"/>
      <c r="F67" s="74"/>
      <c r="G67" s="74"/>
      <c r="H67" s="74"/>
      <c r="I67" s="74"/>
      <c r="J67" s="75"/>
      <c r="K67" s="75"/>
      <c r="L67" s="59"/>
    </row>
    <row r="68" spans="2:12" x14ac:dyDescent="0.25">
      <c r="B68" s="77" t="s">
        <v>76</v>
      </c>
      <c r="C68" s="78"/>
      <c r="D68" s="74"/>
      <c r="E68" s="74"/>
      <c r="F68" s="74"/>
      <c r="G68" s="74"/>
      <c r="H68" s="74"/>
      <c r="I68" s="74"/>
      <c r="J68" s="75"/>
      <c r="K68" s="75"/>
      <c r="L68" s="59"/>
    </row>
    <row r="69" spans="2:12" x14ac:dyDescent="0.25">
      <c r="B69" s="77" t="s">
        <v>76</v>
      </c>
      <c r="C69" s="78"/>
      <c r="D69" s="74"/>
      <c r="E69" s="74"/>
      <c r="F69" s="74"/>
      <c r="G69" s="74"/>
      <c r="H69" s="74"/>
      <c r="I69" s="74"/>
      <c r="J69" s="75"/>
      <c r="K69" s="75"/>
      <c r="L69" s="59"/>
    </row>
    <row r="70" spans="2:12" x14ac:dyDescent="0.25">
      <c r="B70" s="77" t="s">
        <v>76</v>
      </c>
      <c r="C70" s="78"/>
      <c r="D70" s="74"/>
      <c r="E70" s="74"/>
      <c r="F70" s="74"/>
      <c r="G70" s="74"/>
      <c r="H70" s="74"/>
      <c r="I70" s="74"/>
      <c r="J70" s="75"/>
      <c r="K70" s="75"/>
      <c r="L70" s="59"/>
    </row>
    <row r="71" spans="2:12" x14ac:dyDescent="0.25">
      <c r="B71" s="77" t="s">
        <v>76</v>
      </c>
      <c r="C71" s="78"/>
      <c r="D71" s="74"/>
      <c r="E71" s="74"/>
      <c r="F71" s="74"/>
      <c r="G71" s="74"/>
      <c r="H71" s="74"/>
      <c r="I71" s="74"/>
      <c r="J71" s="75"/>
      <c r="K71" s="75"/>
      <c r="L71" s="59"/>
    </row>
    <row r="72" spans="2:12" x14ac:dyDescent="0.25">
      <c r="B72" s="77" t="s">
        <v>76</v>
      </c>
      <c r="C72" s="78"/>
      <c r="D72" s="74"/>
      <c r="E72" s="74"/>
      <c r="F72" s="74"/>
      <c r="G72" s="74"/>
      <c r="H72" s="74"/>
      <c r="I72" s="74"/>
      <c r="J72" s="75"/>
      <c r="K72" s="75"/>
      <c r="L72" s="59"/>
    </row>
    <row r="73" spans="2:12" x14ac:dyDescent="0.25">
      <c r="B73" s="77" t="s">
        <v>76</v>
      </c>
      <c r="C73" s="78"/>
      <c r="D73" s="74"/>
      <c r="E73" s="74"/>
      <c r="F73" s="74"/>
      <c r="G73" s="74"/>
      <c r="H73" s="74"/>
      <c r="I73" s="74"/>
      <c r="J73" s="75"/>
      <c r="K73" s="75"/>
      <c r="L73" s="59"/>
    </row>
    <row r="74" spans="2:12" ht="7.5" customHeight="1" x14ac:dyDescent="0.25">
      <c r="B74" s="79"/>
      <c r="C74" s="80"/>
      <c r="D74" s="74"/>
      <c r="E74" s="74"/>
      <c r="F74" s="74"/>
      <c r="G74" s="74"/>
      <c r="H74" s="74"/>
      <c r="I74" s="74"/>
      <c r="J74" s="75"/>
      <c r="K74" s="75"/>
      <c r="L74" s="81"/>
    </row>
    <row r="75" spans="2:12" x14ac:dyDescent="0.25">
      <c r="B75" s="82" t="s">
        <v>48</v>
      </c>
      <c r="C75" s="83">
        <f>SUM(C63:C74)</f>
        <v>1</v>
      </c>
      <c r="D75" s="74"/>
      <c r="E75" s="74"/>
      <c r="F75" s="74"/>
      <c r="G75" s="74"/>
      <c r="H75" s="74"/>
      <c r="I75" s="74"/>
      <c r="J75" s="75"/>
      <c r="K75" s="75"/>
      <c r="L75" s="84"/>
    </row>
    <row r="78" spans="2:12" x14ac:dyDescent="0.25">
      <c r="B78" s="85" t="s">
        <v>20</v>
      </c>
      <c r="E78" s="86"/>
      <c r="F78" s="86"/>
      <c r="G78" s="86"/>
      <c r="H78" s="86"/>
      <c r="J78" s="86"/>
      <c r="K78" s="86"/>
    </row>
    <row r="79" spans="2:12" x14ac:dyDescent="0.25">
      <c r="B79" s="85" t="s">
        <v>43</v>
      </c>
    </row>
    <row r="80" spans="2:12" x14ac:dyDescent="0.25">
      <c r="B80" s="85" t="s">
        <v>44</v>
      </c>
    </row>
    <row r="81" spans="2:12" x14ac:dyDescent="0.25">
      <c r="B81" s="85" t="s">
        <v>83</v>
      </c>
    </row>
    <row r="82" spans="2:12" x14ac:dyDescent="0.25">
      <c r="B82" s="85" t="s">
        <v>50</v>
      </c>
    </row>
    <row r="83" spans="2:12" ht="16.5" customHeight="1" x14ac:dyDescent="0.25">
      <c r="B83" s="96" t="s">
        <v>21</v>
      </c>
      <c r="C83" s="96"/>
      <c r="D83" s="96"/>
      <c r="E83" s="96"/>
      <c r="F83" s="96"/>
      <c r="G83" s="96"/>
      <c r="H83" s="96"/>
      <c r="I83" s="96"/>
      <c r="J83" s="96"/>
      <c r="K83" s="96"/>
      <c r="L83" s="87"/>
    </row>
    <row r="84" spans="2:12" x14ac:dyDescent="0.25">
      <c r="B84" s="85" t="s">
        <v>51</v>
      </c>
    </row>
    <row r="85" spans="2:12" x14ac:dyDescent="0.25">
      <c r="B85" s="85" t="s">
        <v>52</v>
      </c>
    </row>
  </sheetData>
  <sheetProtection algorithmName="SHA-512" hashValue="zPMHaP24bnu+WplOjBeWOqyHLiLASPU7FBH/0cgqWITlkoYGBWxB3Qa9HttNFKrwEZvodG8JwCvEPudY0uStlw==" saltValue="ja/3YE8SHGiH2gBeoKkBhw==" spinCount="100000" sheet="1" formatRows="0"/>
  <mergeCells count="31">
    <mergeCell ref="C49:D49"/>
    <mergeCell ref="C48:D48"/>
    <mergeCell ref="L61:L62"/>
    <mergeCell ref="B27:K27"/>
    <mergeCell ref="B43:L43"/>
    <mergeCell ref="J61:K62"/>
    <mergeCell ref="B61:B62"/>
    <mergeCell ref="D61:E62"/>
    <mergeCell ref="F61:G62"/>
    <mergeCell ref="H61:I62"/>
    <mergeCell ref="C61:C62"/>
    <mergeCell ref="B60:L60"/>
    <mergeCell ref="C55:D55"/>
    <mergeCell ref="C54:D54"/>
    <mergeCell ref="C53:D53"/>
    <mergeCell ref="C6:L6"/>
    <mergeCell ref="C7:L7"/>
    <mergeCell ref="C8:L8"/>
    <mergeCell ref="I26:J26"/>
    <mergeCell ref="B83:K83"/>
    <mergeCell ref="B25:L25"/>
    <mergeCell ref="B12:L12"/>
    <mergeCell ref="G26:H26"/>
    <mergeCell ref="E26:F26"/>
    <mergeCell ref="B44:B45"/>
    <mergeCell ref="C44:D45"/>
    <mergeCell ref="C52:D52"/>
    <mergeCell ref="C47:D47"/>
    <mergeCell ref="C46:D46"/>
    <mergeCell ref="C51:D51"/>
    <mergeCell ref="C50:D50"/>
  </mergeCells>
  <conditionalFormatting sqref="E78:H78">
    <cfRule type="expression" dxfId="64" priority="12">
      <formula>E78&lt;&gt;0</formula>
    </cfRule>
  </conditionalFormatting>
  <conditionalFormatting sqref="J78:K78">
    <cfRule type="expression" dxfId="63" priority="11">
      <formula>$E$78&lt;&gt;0</formula>
    </cfRule>
  </conditionalFormatting>
  <conditionalFormatting sqref="J78">
    <cfRule type="expression" dxfId="62" priority="9">
      <formula>J78&lt;&gt;0</formula>
    </cfRule>
  </conditionalFormatting>
  <conditionalFormatting sqref="K78">
    <cfRule type="expression" dxfId="61" priority="7">
      <formula>K78&lt;&gt;0</formula>
    </cfRule>
  </conditionalFormatting>
  <conditionalFormatting sqref="L23">
    <cfRule type="iconSet" priority="5">
      <iconSet iconSet="3Symbols">
        <cfvo type="percent" val="0"/>
        <cfvo type="num" val="1"/>
        <cfvo type="num" val="2"/>
      </iconSet>
    </cfRule>
  </conditionalFormatting>
  <conditionalFormatting sqref="C75">
    <cfRule type="expression" dxfId="60" priority="3">
      <formula>$C$75&lt;&gt;1</formula>
    </cfRule>
  </conditionalFormatting>
  <conditionalFormatting sqref="C63">
    <cfRule type="expression" dxfId="59" priority="2">
      <formula>$C$63&lt;0</formula>
    </cfRule>
  </conditionalFormatting>
  <conditionalFormatting sqref="B75">
    <cfRule type="expression" dxfId="58" priority="1">
      <formula>$C$75&lt;&gt;1</formula>
    </cfRule>
  </conditionalFormatting>
  <dataValidations count="6">
    <dataValidation type="whole" allowBlank="1" showInputMessage="1" showErrorMessage="1" errorTitle="Invalid Entry" error="Please enter a whole number between $0 and $400,000" sqref="D29:D38">
      <formula1>0</formula1>
      <formula2>400000</formula2>
    </dataValidation>
    <dataValidation type="decimal" allowBlank="1" showInputMessage="1" showErrorMessage="1" sqref="C64:C73">
      <formula1>0</formula1>
      <formula2>1</formula2>
    </dataValidation>
    <dataValidation type="whole" allowBlank="1" showInputMessage="1" showErrorMessage="1" errorTitle="Invalid entry" error="Please enter a whole number between $0 and $1,000,000" sqref="J15:J19">
      <formula1>0</formula1>
      <formula2>1000000</formula2>
    </dataValidation>
    <dataValidation type="whole" allowBlank="1" showInputMessage="1" showErrorMessage="1" errorTitle="Invalid entry" error="Please enter a whole number between $0 and $1,000,000" sqref="F15:F19 H15:H19">
      <formula1>0</formula1>
      <formula2>1000000</formula2>
    </dataValidation>
    <dataValidation type="decimal" allowBlank="1" showInputMessage="1" showErrorMessage="1" errorTitle="Invalid entry" error="Please enter a value between 0% and 100%" sqref="E29:E38 G29:G38 I29:I38">
      <formula1>0</formula1>
      <formula2>1</formula2>
    </dataValidation>
    <dataValidation type="whole" allowBlank="1" showInputMessage="1" showErrorMessage="1" errorTitle="Invalid entry" error="Please enter a whole number greater between 0 and $10,000,000" sqref="F46:F55 H46:H55 J46:J55">
      <formula1>0</formula1>
      <formula2>10000000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rowBreaks count="3" manualBreakCount="3">
    <brk id="24" max="11" man="1"/>
    <brk id="41" max="11" man="1"/>
    <brk id="59" max="11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18"/>
  <sheetViews>
    <sheetView workbookViewId="0">
      <selection activeCell="A6" sqref="A6"/>
    </sheetView>
  </sheetViews>
  <sheetFormatPr defaultRowHeight="15" x14ac:dyDescent="0.25"/>
  <cols>
    <col min="1" max="1" width="53.140625" customWidth="1"/>
    <col min="2" max="2" width="38" customWidth="1"/>
    <col min="3" max="3" width="17.28515625" customWidth="1"/>
    <col min="4" max="4" width="19" customWidth="1"/>
  </cols>
  <sheetData>
    <row r="1" spans="1:11" s="1" customFormat="1" ht="26.25" x14ac:dyDescent="0.4">
      <c r="A1" s="117" t="s">
        <v>4</v>
      </c>
      <c r="B1" s="118"/>
      <c r="C1" s="118"/>
      <c r="D1" s="119"/>
      <c r="E1" s="2"/>
      <c r="F1" s="2"/>
      <c r="G1" s="2"/>
      <c r="H1" s="2"/>
      <c r="I1" s="2"/>
      <c r="J1" s="2"/>
      <c r="K1" s="2"/>
    </row>
    <row r="2" spans="1:11" s="1" customFormat="1" x14ac:dyDescent="0.3">
      <c r="A2" s="20" t="s">
        <v>5</v>
      </c>
      <c r="B2" s="21" t="s">
        <v>6</v>
      </c>
      <c r="C2" s="20" t="s">
        <v>7</v>
      </c>
      <c r="D2" s="20" t="s">
        <v>8</v>
      </c>
    </row>
    <row r="3" spans="1:11" s="1" customFormat="1" x14ac:dyDescent="0.3">
      <c r="A3" s="16"/>
      <c r="B3" s="17"/>
      <c r="C3" s="11"/>
      <c r="D3" s="12"/>
    </row>
    <row r="4" spans="1:11" s="1" customFormat="1" x14ac:dyDescent="0.3">
      <c r="A4" s="16"/>
      <c r="B4" s="18"/>
      <c r="C4" s="11"/>
      <c r="D4" s="12"/>
    </row>
    <row r="5" spans="1:11" s="1" customFormat="1" x14ac:dyDescent="0.3">
      <c r="A5" s="16"/>
      <c r="B5" s="18"/>
      <c r="C5" s="11"/>
      <c r="D5" s="12"/>
    </row>
    <row r="6" spans="1:11" s="1" customFormat="1" x14ac:dyDescent="0.3">
      <c r="A6" s="16"/>
      <c r="B6" s="18"/>
      <c r="C6" s="11"/>
      <c r="D6" s="12"/>
    </row>
    <row r="7" spans="1:11" s="1" customFormat="1" x14ac:dyDescent="0.3">
      <c r="A7" s="16"/>
      <c r="B7" s="18"/>
      <c r="C7" s="11"/>
      <c r="D7" s="12"/>
    </row>
    <row r="8" spans="1:11" s="1" customFormat="1" x14ac:dyDescent="0.3">
      <c r="A8" s="16"/>
      <c r="B8" s="19"/>
      <c r="C8" s="11"/>
      <c r="D8" s="12"/>
    </row>
    <row r="9" spans="1:11" s="1" customFormat="1" x14ac:dyDescent="0.3">
      <c r="A9" s="16"/>
      <c r="B9" s="19"/>
      <c r="C9" s="11"/>
      <c r="D9" s="12"/>
    </row>
    <row r="10" spans="1:11" s="1" customFormat="1" x14ac:dyDescent="0.3">
      <c r="A10" s="16"/>
      <c r="B10" s="19"/>
      <c r="C10" s="11"/>
      <c r="D10" s="12"/>
    </row>
    <row r="11" spans="1:11" s="1" customFormat="1" x14ac:dyDescent="0.3">
      <c r="A11" s="16"/>
      <c r="B11" s="19"/>
      <c r="C11" s="11"/>
      <c r="D11" s="12"/>
    </row>
    <row r="12" spans="1:11" s="1" customFormat="1" x14ac:dyDescent="0.3">
      <c r="A12" s="16"/>
      <c r="B12" s="19"/>
      <c r="C12" s="11"/>
      <c r="D12" s="12"/>
    </row>
    <row r="13" spans="1:11" s="1" customFormat="1" x14ac:dyDescent="0.3">
      <c r="A13" s="16"/>
      <c r="B13" s="19"/>
      <c r="C13" s="11"/>
      <c r="D13" s="12"/>
    </row>
    <row r="14" spans="1:11" s="1" customFormat="1" x14ac:dyDescent="0.3">
      <c r="A14" s="16"/>
      <c r="B14" s="19"/>
      <c r="C14" s="11"/>
      <c r="D14" s="12"/>
    </row>
    <row r="15" spans="1:11" s="1" customFormat="1" x14ac:dyDescent="0.3">
      <c r="A15" s="16"/>
      <c r="B15" s="19"/>
      <c r="C15" s="11"/>
      <c r="D15" s="12"/>
    </row>
    <row r="16" spans="1:11" s="1" customFormat="1" x14ac:dyDescent="0.3">
      <c r="A16" s="16"/>
      <c r="B16" s="19"/>
      <c r="C16" s="11"/>
      <c r="D16" s="12"/>
    </row>
    <row r="17" spans="1:4" s="1" customFormat="1" x14ac:dyDescent="0.3">
      <c r="A17" s="16"/>
      <c r="B17" s="19"/>
      <c r="C17" s="11"/>
      <c r="D17" s="12"/>
    </row>
    <row r="18" spans="1:4" s="1" customFormat="1" x14ac:dyDescent="0.3">
      <c r="A18" s="16"/>
      <c r="B18" s="19"/>
      <c r="C18" s="11"/>
      <c r="D18" s="12"/>
    </row>
  </sheetData>
  <sheetProtection algorithmName="SHA-512" hashValue="RJ1hKZguHcB4i45C3S9Z67iKyf8ZhgyUGz6ptT02vYQhvEEFqMsuKbrWjYUKi9UaQGFkDipK7XfADaiz6vbV+w==" saltValue="BT5MbT/ejlT9TGob07vpYg==" spinCount="100000" sheet="1" formatRows="0" insertRows="0"/>
  <dataConsolidate/>
  <mergeCells count="1">
    <mergeCell ref="A1:D1"/>
  </mergeCells>
  <dataValidations count="1">
    <dataValidation type="date" allowBlank="1" showInputMessage="1" showErrorMessage="1" errorTitle="Milestone Date" error="Please enter a date after 30 June 2018 and before 1 July 2022" promptTitle="Milestone Date" prompt="Please enter a date after 30 June 2018 and before 1 July 2022" sqref="C3:D18">
      <formula1>43281</formula1>
      <formula2>44743</formula2>
    </dataValidation>
  </dataValidation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20"/>
  <sheetViews>
    <sheetView workbookViewId="0">
      <selection activeCell="C4" sqref="C4"/>
    </sheetView>
  </sheetViews>
  <sheetFormatPr defaultColWidth="8.85546875" defaultRowHeight="15" x14ac:dyDescent="0.25"/>
  <cols>
    <col min="1" max="1" width="37.140625" style="13" customWidth="1"/>
    <col min="2" max="2" width="41.5703125" style="14" customWidth="1"/>
    <col min="3" max="3" width="8.85546875" style="13"/>
    <col min="4" max="4" width="16.28515625" style="13" customWidth="1"/>
    <col min="5" max="5" width="2.28515625" style="13" customWidth="1"/>
    <col min="6" max="6" width="12.140625" style="13" customWidth="1"/>
    <col min="7" max="7" width="14.85546875" style="13" bestFit="1" customWidth="1"/>
    <col min="8" max="16384" width="8.85546875" style="13"/>
  </cols>
  <sheetData>
    <row r="1" spans="1:9" ht="26.25" x14ac:dyDescent="0.4">
      <c r="A1" s="120" t="s">
        <v>25</v>
      </c>
      <c r="B1" s="121"/>
      <c r="C1" s="121"/>
      <c r="D1" s="121"/>
      <c r="E1" s="121"/>
      <c r="F1" s="121"/>
      <c r="G1" s="121"/>
    </row>
    <row r="3" spans="1:9" ht="30" x14ac:dyDescent="0.25">
      <c r="A3" s="122" t="s">
        <v>35</v>
      </c>
      <c r="B3" s="123"/>
      <c r="C3" s="22" t="s">
        <v>26</v>
      </c>
      <c r="D3" s="22" t="s">
        <v>27</v>
      </c>
      <c r="F3" s="23" t="s">
        <v>36</v>
      </c>
      <c r="G3" s="23" t="s">
        <v>67</v>
      </c>
    </row>
    <row r="4" spans="1:9" x14ac:dyDescent="0.25">
      <c r="A4" s="124"/>
      <c r="B4" s="125"/>
      <c r="C4" s="24"/>
      <c r="D4" s="25"/>
      <c r="F4" s="26" t="str">
        <f>IFERROR(SUMIFS(INDEX(data!$B$1:$T$60,1,MATCH($C4,data!$B$2:$T$2,0)):INDEX(data!$B$1:$T$60,60,MATCH($C4,data!$B$2:$T$2,0)),
data!$B$1:$B$60,RIGHT(Basefunding!$A4,LEN($A4)-SEARCH(":",Basefunding!$A4)-1),
data!$D$1:$D$60,"BF Cash",data!$C$1:$C$60,LEFT($A4,SEARCH(":",$A4)-2))*$D4*80000,"")</f>
        <v/>
      </c>
      <c r="G4" s="26" t="str">
        <f>IFERROR(SUMIFS(INDEX(data!$B$1:$T$60,1,MATCH($C4,data!$B$2:$T$2,0)):INDEX(data!$B$1:$T$60,60,MATCH($C4,data!$B$2:$T$2,0)),
data!$B$1:$B$60,RIGHT(Basefunding!$A4,LEN($A4)-SEARCH(":",Basefunding!$A4)-1),
data!$D$1:$D$60,"BF inkind",data!$C$1:$C$60,LEFT($A4,SEARCH(":",$A4)-2))*$D4,"")</f>
        <v/>
      </c>
      <c r="I4" s="36"/>
    </row>
    <row r="5" spans="1:9" x14ac:dyDescent="0.25">
      <c r="A5" s="124"/>
      <c r="B5" s="125"/>
      <c r="C5" s="24"/>
      <c r="D5" s="25"/>
      <c r="F5" s="26" t="str">
        <f>IFERROR(SUMIFS(INDEX(data!$B$1:$T$60,1,MATCH($C5,data!$B$2:$T$2,0)):INDEX(data!$B$1:$T$60,60,MATCH($C5,data!$B$2:$T$2,0)),
data!$B$1:$B$60,RIGHT(Basefunding!$A5,LEN($A5)-SEARCH(":",Basefunding!$A5)-1),
data!$D$1:$D$60,"BF Cash",data!$C$1:$C$60,LEFT($A5,SEARCH(":",$A5)-2))*$D5*80000,"")</f>
        <v/>
      </c>
      <c r="G5" s="26" t="str">
        <f>IFERROR(SUMIFS(INDEX(data!$B$1:$T$60,1,MATCH($C5,data!$B$2:$T$2,0)):INDEX(data!$B$1:$T$60,60,MATCH($C5,data!$B$2:$T$2,0)),
data!$B$1:$B$60,RIGHT(Basefunding!$A5,LEN($A5)-SEARCH(":",Basefunding!$A5)-1),
data!$D$1:$D$60,"BF inkind",data!$C$1:$C$60,LEFT($A5,SEARCH(":",$A5)-2))*$D5,"")</f>
        <v/>
      </c>
      <c r="I5" s="36"/>
    </row>
    <row r="6" spans="1:9" x14ac:dyDescent="0.25">
      <c r="A6" s="124"/>
      <c r="B6" s="125"/>
      <c r="C6" s="24"/>
      <c r="D6" s="25"/>
      <c r="F6" s="26" t="str">
        <f>IFERROR(SUMIFS(INDEX(data!$B$1:$T$60,1,MATCH($C6,data!$B$2:$T$2,0)):INDEX(data!$B$1:$T$60,60,MATCH($C6,data!$B$2:$T$2,0)),
data!$B$1:$B$60,RIGHT(Basefunding!$A6,LEN($A6)-SEARCH(":",Basefunding!$A6)-1),
data!$D$1:$D$60,"BF Cash",data!$C$1:$C$60,LEFT($A6,SEARCH(":",$A6)-2))*$D6*80000,"")</f>
        <v/>
      </c>
      <c r="G6" s="26" t="str">
        <f>IFERROR(SUMIFS(INDEX(data!$B$1:$T$60,1,MATCH($C6,data!$B$2:$T$2,0)):INDEX(data!$B$1:$T$60,60,MATCH($C6,data!$B$2:$T$2,0)),
data!$B$1:$B$60,RIGHT(Basefunding!$A6,LEN($A6)-SEARCH(":",Basefunding!$A6)-1),
data!$D$1:$D$60,"BF inkind",data!$C$1:$C$60,LEFT($A6,SEARCH(":",$A6)-2))*$D6,"")</f>
        <v/>
      </c>
      <c r="I6" s="36"/>
    </row>
    <row r="7" spans="1:9" x14ac:dyDescent="0.25">
      <c r="A7" s="124"/>
      <c r="B7" s="125"/>
      <c r="C7" s="24"/>
      <c r="D7" s="25"/>
      <c r="F7" s="26" t="str">
        <f>IFERROR(SUMIFS(INDEX(data!$B$1:$T$60,1,MATCH($C7,data!$B$2:$T$2,0)):INDEX(data!$B$1:$T$60,60,MATCH($C7,data!$B$2:$T$2,0)),
data!$B$1:$B$60,RIGHT(Basefunding!$A7,LEN($A7)-SEARCH(":",Basefunding!$A7)-1),
data!$D$1:$D$60,"BF Cash",data!$C$1:$C$60,LEFT($A7,SEARCH(":",$A7)-2))*$D7*80000,"")</f>
        <v/>
      </c>
      <c r="G7" s="26" t="str">
        <f>IFERROR(SUMIFS(INDEX(data!$B$1:$T$60,1,MATCH($C7,data!$B$2:$T$2,0)):INDEX(data!$B$1:$T$60,60,MATCH($C7,data!$B$2:$T$2,0)),
data!$B$1:$B$60,RIGHT(Basefunding!$A7,LEN($A7)-SEARCH(":",Basefunding!$A7)-1),
data!$D$1:$D$60,"BF inkind",data!$C$1:$C$60,LEFT($A7,SEARCH(":",$A7)-2))*$D7,"")</f>
        <v/>
      </c>
      <c r="I7" s="36"/>
    </row>
    <row r="8" spans="1:9" x14ac:dyDescent="0.25">
      <c r="A8" s="124"/>
      <c r="B8" s="125"/>
      <c r="C8" s="24"/>
      <c r="D8" s="25"/>
      <c r="F8" s="26" t="str">
        <f>IFERROR(SUMIFS(INDEX(data!$B$1:$T$60,1,MATCH($C8,data!$B$2:$T$2,0)):INDEX(data!$B$1:$T$60,60,MATCH($C8,data!$B$2:$T$2,0)),
data!$B$1:$B$60,RIGHT(Basefunding!$A8,LEN($A8)-SEARCH(":",Basefunding!$A8)-1),
data!$D$1:$D$60,"BF Cash",data!$C$1:$C$60,LEFT($A8,SEARCH(":",$A8)-2))*$D8*80000,"")</f>
        <v/>
      </c>
      <c r="G8" s="26" t="str">
        <f>IFERROR(SUMIFS(INDEX(data!$B$1:$T$60,1,MATCH($C8,data!$B$2:$T$2,0)):INDEX(data!$B$1:$T$60,60,MATCH($C8,data!$B$2:$T$2,0)),
data!$B$1:$B$60,RIGHT(Basefunding!$A8,LEN($A8)-SEARCH(":",Basefunding!$A8)-1),
data!$D$1:$D$60,"BF inkind",data!$C$1:$C$60,LEFT($A8,SEARCH(":",$A8)-2))*$D8,"")</f>
        <v/>
      </c>
      <c r="I8" s="36"/>
    </row>
    <row r="9" spans="1:9" x14ac:dyDescent="0.25">
      <c r="A9" s="124"/>
      <c r="B9" s="125"/>
      <c r="C9" s="24"/>
      <c r="D9" s="25"/>
      <c r="F9" s="26" t="str">
        <f>IFERROR(SUMIFS(INDEX(data!$B$1:$T$60,1,MATCH($C9,data!$B$2:$T$2,0)):INDEX(data!$B$1:$T$60,60,MATCH($C9,data!$B$2:$T$2,0)),
data!$B$1:$B$60,RIGHT(Basefunding!$A9,LEN($A9)-SEARCH(":",Basefunding!$A9)-1),
data!$D$1:$D$60,"BF Cash",data!$C$1:$C$60,LEFT($A9,SEARCH(":",$A9)-2))*$D9*80000,"")</f>
        <v/>
      </c>
      <c r="G9" s="26" t="str">
        <f>IFERROR(SUMIFS(INDEX(data!$B$1:$T$60,1,MATCH($C9,data!$B$2:$T$2,0)):INDEX(data!$B$1:$T$60,60,MATCH($C9,data!$B$2:$T$2,0)),
data!$B$1:$B$60,RIGHT(Basefunding!$A9,LEN($A9)-SEARCH(":",Basefunding!$A9)-1),
data!$D$1:$D$60,"BF inkind",data!$C$1:$C$60,LEFT($A9,SEARCH(":",$A9)-2))*$D9,"")</f>
        <v/>
      </c>
      <c r="I9" s="36"/>
    </row>
    <row r="10" spans="1:9" x14ac:dyDescent="0.25">
      <c r="A10" s="124"/>
      <c r="B10" s="125"/>
      <c r="C10" s="24"/>
      <c r="D10" s="25"/>
      <c r="F10" s="26" t="str">
        <f>IFERROR(SUMIFS(INDEX(data!$B$1:$T$60,1,MATCH($C10,data!$B$2:$T$2,0)):INDEX(data!$B$1:$T$60,60,MATCH($C10,data!$B$2:$T$2,0)),
data!$B$1:$B$60,RIGHT(Basefunding!$A10,LEN($A10)-SEARCH(":",Basefunding!$A10)-1),
data!$D$1:$D$60,"BF Cash",data!$C$1:$C$60,LEFT($A10,SEARCH(":",$A10)-2))*$D10*80000,"")</f>
        <v/>
      </c>
      <c r="G10" s="26" t="str">
        <f>IFERROR(SUMIFS(INDEX(data!$B$1:$T$60,1,MATCH($C10,data!$B$2:$T$2,0)):INDEX(data!$B$1:$T$60,60,MATCH($C10,data!$B$2:$T$2,0)),
data!$B$1:$B$60,RIGHT(Basefunding!$A10,LEN($A10)-SEARCH(":",Basefunding!$A10)-1),
data!$D$1:$D$60,"BF inkind",data!$C$1:$C$60,LEFT($A10,SEARCH(":",$A10)-2))*$D10,"")</f>
        <v/>
      </c>
      <c r="I10" s="36"/>
    </row>
    <row r="11" spans="1:9" x14ac:dyDescent="0.25">
      <c r="A11" s="124"/>
      <c r="B11" s="125"/>
      <c r="C11" s="24"/>
      <c r="D11" s="25"/>
      <c r="F11" s="26" t="str">
        <f>IFERROR(SUMIFS(INDEX(data!$B$1:$T$60,1,MATCH($C11,data!$B$2:$T$2,0)):INDEX(data!$B$1:$T$60,60,MATCH($C11,data!$B$2:$T$2,0)),
data!$B$1:$B$60,RIGHT(Basefunding!$A11,LEN($A11)-SEARCH(":",Basefunding!$A11)-1),
data!$D$1:$D$60,"BF Cash",data!$C$1:$C$60,LEFT($A11,SEARCH(":",$A11)-2))*$D11*80000,"")</f>
        <v/>
      </c>
      <c r="G11" s="26" t="str">
        <f>IFERROR(SUMIFS(INDEX(data!$B$1:$T$60,1,MATCH($C11,data!$B$2:$T$2,0)):INDEX(data!$B$1:$T$60,60,MATCH($C11,data!$B$2:$T$2,0)),
data!$B$1:$B$60,RIGHT(Basefunding!$A11,LEN($A11)-SEARCH(":",Basefunding!$A11)-1),
data!$D$1:$D$60,"BF inkind",data!$C$1:$C$60,LEFT($A11,SEARCH(":",$A11)-2))*$D11,"")</f>
        <v/>
      </c>
      <c r="I11" s="36"/>
    </row>
    <row r="12" spans="1:9" x14ac:dyDescent="0.25">
      <c r="A12" s="124"/>
      <c r="B12" s="125"/>
      <c r="C12" s="24"/>
      <c r="D12" s="25"/>
      <c r="F12" s="26" t="str">
        <f>IFERROR(SUMIFS(INDEX(data!$B$1:$T$60,1,MATCH($C12,data!$B$2:$T$2,0)):INDEX(data!$B$1:$T$60,60,MATCH($C12,data!$B$2:$T$2,0)),
data!$B$1:$B$60,RIGHT(Basefunding!$A12,LEN($A12)-SEARCH(":",Basefunding!$A12)-1),
data!$D$1:$D$60,"BF Cash",data!$C$1:$C$60,LEFT($A12,SEARCH(":",$A12)-2))*$D12*80000,"")</f>
        <v/>
      </c>
      <c r="G12" s="26" t="str">
        <f>IFERROR(SUMIFS(INDEX(data!$B$1:$T$60,1,MATCH($C12,data!$B$2:$T$2,0)):INDEX(data!$B$1:$T$60,60,MATCH($C12,data!$B$2:$T$2,0)),
data!$B$1:$B$60,RIGHT(Basefunding!$A12,LEN($A12)-SEARCH(":",Basefunding!$A12)-1),
data!$D$1:$D$60,"BF inkind",data!$C$1:$C$60,LEFT($A12,SEARCH(":",$A12)-2))*$D12,"")</f>
        <v/>
      </c>
      <c r="I12" s="36"/>
    </row>
    <row r="13" spans="1:9" x14ac:dyDescent="0.25">
      <c r="A13" s="124"/>
      <c r="B13" s="125"/>
      <c r="C13" s="24"/>
      <c r="D13" s="25"/>
      <c r="F13" s="26" t="str">
        <f>IFERROR(SUMIFS(INDEX(data!$B$1:$T$60,1,MATCH($C13,data!$B$2:$T$2,0)):INDEX(data!$B$1:$T$60,60,MATCH($C13,data!$B$2:$T$2,0)),
data!$B$1:$B$60,RIGHT(Basefunding!$A13,LEN($A13)-SEARCH(":",Basefunding!$A13)-1),
data!$D$1:$D$60,"BF Cash",data!$C$1:$C$60,LEFT($A13,SEARCH(":",$A13)-2))*$D13*80000,"")</f>
        <v/>
      </c>
      <c r="G13" s="26" t="str">
        <f>IFERROR(SUMIFS(INDEX(data!$B$1:$T$60,1,MATCH($C13,data!$B$2:$T$2,0)):INDEX(data!$B$1:$T$60,60,MATCH($C13,data!$B$2:$T$2,0)),
data!$B$1:$B$60,RIGHT(Basefunding!$A13,LEN($A13)-SEARCH(":",Basefunding!$A13)-1),
data!$D$1:$D$60,"BF inkind",data!$C$1:$C$60,LEFT($A13,SEARCH(":",$A13)-2))*$D13,"")</f>
        <v/>
      </c>
      <c r="I13" s="36"/>
    </row>
    <row r="14" spans="1:9" x14ac:dyDescent="0.25">
      <c r="A14" s="124"/>
      <c r="B14" s="125"/>
      <c r="C14" s="24"/>
      <c r="D14" s="25"/>
      <c r="F14" s="26" t="str">
        <f>IFERROR(SUMIFS(INDEX(data!$B$1:$T$60,1,MATCH($C14,data!$B$2:$T$2,0)):INDEX(data!$B$1:$T$60,60,MATCH($C14,data!$B$2:$T$2,0)),
data!$B$1:$B$60,RIGHT(Basefunding!$A14,LEN($A14)-SEARCH(":",Basefunding!$A14)-1),
data!$D$1:$D$60,"BF Cash",data!$C$1:$C$60,LEFT($A14,SEARCH(":",$A14)-2))*$D14*80000,"")</f>
        <v/>
      </c>
      <c r="G14" s="26" t="str">
        <f>IFERROR(SUMIFS(INDEX(data!$B$1:$T$60,1,MATCH($C14,data!$B$2:$T$2,0)):INDEX(data!$B$1:$T$60,60,MATCH($C14,data!$B$2:$T$2,0)),
data!$B$1:$B$60,RIGHT(Basefunding!$A14,LEN($A14)-SEARCH(":",Basefunding!$A14)-1),
data!$D$1:$D$60,"BF inkind",data!$C$1:$C$60,LEFT($A14,SEARCH(":",$A14)-2))*$D14,"")</f>
        <v/>
      </c>
    </row>
    <row r="15" spans="1:9" x14ac:dyDescent="0.25">
      <c r="A15" s="124"/>
      <c r="B15" s="125"/>
      <c r="C15" s="24"/>
      <c r="D15" s="25"/>
      <c r="F15" s="26" t="str">
        <f>IFERROR(SUMIFS(INDEX(data!$B$1:$T$60,1,MATCH($C15,data!$B$2:$T$2,0)):INDEX(data!$B$1:$T$60,60,MATCH($C15,data!$B$2:$T$2,0)),
data!$B$1:$B$60,RIGHT(Basefunding!$A15,LEN($A15)-SEARCH(":",Basefunding!$A15)-1),
data!$D$1:$D$60,"BF Cash",data!$C$1:$C$60,LEFT($A15,SEARCH(":",$A15)-2))*$D15*80000,"")</f>
        <v/>
      </c>
      <c r="G15" s="26" t="str">
        <f>IFERROR(SUMIFS(INDEX(data!$B$1:$T$60,1,MATCH($C15,data!$B$2:$T$2,0)):INDEX(data!$B$1:$T$60,60,MATCH($C15,data!$B$2:$T$2,0)),
data!$B$1:$B$60,RIGHT(Basefunding!$A15,LEN($A15)-SEARCH(":",Basefunding!$A15)-1),
data!$D$1:$D$60,"BF inkind",data!$C$1:$C$60,LEFT($A15,SEARCH(":",$A15)-2))*$D15,"")</f>
        <v/>
      </c>
    </row>
    <row r="16" spans="1:9" x14ac:dyDescent="0.25">
      <c r="A16" s="124"/>
      <c r="B16" s="125"/>
      <c r="C16" s="24"/>
      <c r="D16" s="25"/>
      <c r="F16" s="26" t="str">
        <f>IFERROR(SUMIFS(INDEX(data!$B$1:$T$60,1,MATCH($C16,data!$B$2:$T$2,0)):INDEX(data!$B$1:$T$60,60,MATCH($C16,data!$B$2:$T$2,0)),
data!$B$1:$B$60,RIGHT(Basefunding!$A16,LEN($A16)-SEARCH(":",Basefunding!$A16)-1),
data!$D$1:$D$60,"BF Cash",data!$C$1:$C$60,LEFT($A16,SEARCH(":",$A16)-2))*$D16*80000,"")</f>
        <v/>
      </c>
      <c r="G16" s="26" t="str">
        <f>IFERROR(SUMIFS(INDEX(data!$B$1:$T$60,1,MATCH($C16,data!$B$2:$T$2,0)):INDEX(data!$B$1:$T$60,60,MATCH($C16,data!$B$2:$T$2,0)),
data!$B$1:$B$60,RIGHT(Basefunding!$A16,LEN($A16)-SEARCH(":",Basefunding!$A16)-1),
data!$D$1:$D$60,"BF inkind",data!$C$1:$C$60,LEFT($A16,SEARCH(":",$A16)-2))*$D16,"")</f>
        <v/>
      </c>
    </row>
    <row r="17" spans="1:7" x14ac:dyDescent="0.25">
      <c r="A17" s="124"/>
      <c r="B17" s="125"/>
      <c r="C17" s="24"/>
      <c r="D17" s="25"/>
      <c r="F17" s="26" t="str">
        <f>IFERROR(SUMIFS(INDEX(data!$B$1:$T$60,1,MATCH($C17,data!$B$2:$T$2,0)):INDEX(data!$B$1:$T$60,60,MATCH($C17,data!$B$2:$T$2,0)),
data!$B$1:$B$60,RIGHT(Basefunding!$A17,LEN($A17)-SEARCH(":",Basefunding!$A17)-1),
data!$D$1:$D$60,"BF Cash",data!$C$1:$C$60,LEFT($A17,SEARCH(":",$A17)-2))*$D17*80000,"")</f>
        <v/>
      </c>
      <c r="G17" s="26" t="str">
        <f>IFERROR(SUMIFS(INDEX(data!$B$1:$T$60,1,MATCH($C17,data!$B$2:$T$2,0)):INDEX(data!$B$1:$T$60,60,MATCH($C17,data!$B$2:$T$2,0)),
data!$B$1:$B$60,RIGHT(Basefunding!$A17,LEN($A17)-SEARCH(":",Basefunding!$A17)-1),
data!$D$1:$D$60,"BF inkind",data!$C$1:$C$60,LEFT($A17,SEARCH(":",$A17)-2))*$D17,"")</f>
        <v/>
      </c>
    </row>
    <row r="18" spans="1:7" x14ac:dyDescent="0.25">
      <c r="A18" s="124"/>
      <c r="B18" s="125"/>
      <c r="C18" s="24"/>
      <c r="D18" s="25"/>
      <c r="F18" s="26" t="str">
        <f>IFERROR(SUMIFS(INDEX(data!$B$1:$T$60,1,MATCH($C18,data!$B$2:$T$2,0)):INDEX(data!$B$1:$T$60,60,MATCH($C18,data!$B$2:$T$2,0)),
data!$B$1:$B$60,RIGHT(Basefunding!$A18,LEN($A18)-SEARCH(":",Basefunding!$A18)-1),
data!$D$1:$D$60,"BF Cash",data!$C$1:$C$60,LEFT($A18,SEARCH(":",$A18)-2))*$D18*80000,"")</f>
        <v/>
      </c>
      <c r="G18" s="26" t="str">
        <f>IFERROR(SUMIFS(INDEX(data!$B$1:$T$60,1,MATCH($C18,data!$B$2:$T$2,0)):INDEX(data!$B$1:$T$60,60,MATCH($C18,data!$B$2:$T$2,0)),
data!$B$1:$B$60,RIGHT(Basefunding!$A18,LEN($A18)-SEARCH(":",Basefunding!$A18)-1),
data!$D$1:$D$60,"BF inkind",data!$C$1:$C$60,LEFT($A18,SEARCH(":",$A18)-2))*$D18,"")</f>
        <v/>
      </c>
    </row>
    <row r="20" spans="1:7" x14ac:dyDescent="0.25">
      <c r="A20" s="27" t="s">
        <v>1</v>
      </c>
      <c r="B20" s="27"/>
      <c r="C20" s="27"/>
      <c r="D20" s="28">
        <f>SUM(D4:D18)</f>
        <v>0</v>
      </c>
      <c r="F20" s="29">
        <f>SUM(F4:F18)</f>
        <v>0</v>
      </c>
      <c r="G20" s="29">
        <f>SUM(G4:G18)</f>
        <v>0</v>
      </c>
    </row>
  </sheetData>
  <sheetProtection algorithmName="SHA-512" hashValue="sZDJByvCTWLDFtE6X3/OIkeQ54hYxXlNnYef/7RSJEXh6OqSXlX4chWJDnxUtMuMsfLflZSqweVy3pYXvGX8Bw==" saltValue="/67c5pIjPMyC6LuUN+4gfg==" spinCount="100000" sheet="1" formatRows="0" insertRows="0" selectLockedCells="1"/>
  <mergeCells count="17"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:G1"/>
    <mergeCell ref="A3:B3"/>
    <mergeCell ref="A4:B4"/>
    <mergeCell ref="A5:B5"/>
    <mergeCell ref="A6:B6"/>
  </mergeCells>
  <dataValidations count="3">
    <dataValidation type="list" allowBlank="1" showInputMessage="1" showErrorMessage="1" errorTitle="Selection error" error="Please select location and facility type from the available list" promptTitle="Location / Facility type" prompt="Please select location and facility type from the available list" sqref="A4:B18">
      <formula1>Facilities</formula1>
    </dataValidation>
    <dataValidation type="list" allowBlank="1" showInputMessage="1" showErrorMessage="1" errorTitle="Selection error" error="Select the Financial Year that the facility will be required" promptTitle="Financial Year" prompt="Please select the Financial Year that the facility will be required" sqref="C4:C18">
      <formula1>"2018/19,2019/20,2020/21,2021/22"</formula1>
    </dataValidation>
    <dataValidation type="decimal" allowBlank="1" showInputMessage="1" showErrorMessage="1" errorTitle="Entry error" error="Enter as a decimal the number of equivalent base experiments that will be used at this facility in the selected financial year" promptTitle="Number of experiments" prompt="Please enter as a decimal the number of equivalent base experiments that will be used at this facility in the selected financial year" sqref="D4:D18">
      <formula1>0</formula1>
      <formula2>50</formula2>
    </dataValidation>
  </dataValidations>
  <pageMargins left="0.7" right="0.7" top="0.75" bottom="0.75" header="0.3" footer="0.3"/>
  <pageSetup paperSize="9" scale="9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T85"/>
  <sheetViews>
    <sheetView workbookViewId="0">
      <selection activeCell="F21" sqref="F21"/>
    </sheetView>
  </sheetViews>
  <sheetFormatPr defaultRowHeight="15" x14ac:dyDescent="0.25"/>
  <cols>
    <col min="1" max="1" width="2.85546875" customWidth="1"/>
    <col min="2" max="2" width="55.28515625" bestFit="1" customWidth="1"/>
    <col min="3" max="3" width="20.28515625" bestFit="1" customWidth="1"/>
    <col min="4" max="4" width="43.7109375" bestFit="1" customWidth="1"/>
    <col min="5" max="5" width="2.140625" customWidth="1"/>
    <col min="6" max="20" width="13.7109375" customWidth="1"/>
  </cols>
  <sheetData>
    <row r="1" spans="2:20" x14ac:dyDescent="0.25">
      <c r="B1" t="s">
        <v>28</v>
      </c>
    </row>
    <row r="2" spans="2:20" ht="15.75" x14ac:dyDescent="0.3">
      <c r="B2" s="4" t="s">
        <v>31</v>
      </c>
      <c r="C2" s="4" t="s">
        <v>73</v>
      </c>
      <c r="D2" s="4" t="s">
        <v>32</v>
      </c>
      <c r="F2" s="3" t="s">
        <v>13</v>
      </c>
      <c r="G2" s="3" t="s">
        <v>70</v>
      </c>
      <c r="H2" s="3" t="s">
        <v>72</v>
      </c>
      <c r="I2" s="3" t="s">
        <v>71</v>
      </c>
      <c r="J2" s="4"/>
      <c r="K2" s="4"/>
      <c r="L2" s="3"/>
      <c r="M2" s="3"/>
      <c r="N2" s="3"/>
      <c r="O2" s="3"/>
      <c r="P2" s="3"/>
      <c r="Q2" s="3"/>
      <c r="R2" s="3"/>
      <c r="S2" s="3"/>
      <c r="T2" s="3"/>
    </row>
    <row r="3" spans="2:20" ht="15" customHeight="1" x14ac:dyDescent="0.25"/>
    <row r="4" spans="2:20" ht="15.75" x14ac:dyDescent="0.3">
      <c r="B4" t="s">
        <v>60</v>
      </c>
      <c r="C4" t="s">
        <v>29</v>
      </c>
      <c r="D4" t="s">
        <v>69</v>
      </c>
      <c r="F4" s="33">
        <v>0.4</v>
      </c>
      <c r="G4" s="33">
        <f>+F4</f>
        <v>0.4</v>
      </c>
      <c r="H4" s="33">
        <f t="shared" ref="H4:I5" si="0">+G4</f>
        <v>0.4</v>
      </c>
      <c r="I4" s="33">
        <f t="shared" si="0"/>
        <v>0.4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2:20" ht="15.75" customHeight="1" x14ac:dyDescent="0.25">
      <c r="B5" t="s">
        <v>60</v>
      </c>
      <c r="C5" t="s">
        <v>29</v>
      </c>
      <c r="D5" t="s">
        <v>68</v>
      </c>
      <c r="F5" s="31">
        <v>147215</v>
      </c>
      <c r="G5" s="31">
        <f>+F5</f>
        <v>147215</v>
      </c>
      <c r="H5" s="31">
        <f t="shared" si="0"/>
        <v>147215</v>
      </c>
      <c r="I5" s="31">
        <f t="shared" si="0"/>
        <v>147215</v>
      </c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</row>
    <row r="6" spans="2:20" ht="15.75" customHeight="1" x14ac:dyDescent="0.3">
      <c r="B6" t="s">
        <v>60</v>
      </c>
      <c r="C6" t="s">
        <v>34</v>
      </c>
      <c r="D6" t="s">
        <v>69</v>
      </c>
      <c r="F6" s="32">
        <v>0.3</v>
      </c>
      <c r="G6" s="32">
        <f t="shared" ref="G6:I6" si="1">+F6</f>
        <v>0.3</v>
      </c>
      <c r="H6" s="32">
        <f t="shared" si="1"/>
        <v>0.3</v>
      </c>
      <c r="I6" s="32">
        <f t="shared" si="1"/>
        <v>0.3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2:20" ht="15.75" customHeight="1" x14ac:dyDescent="0.25">
      <c r="B7" t="s">
        <v>60</v>
      </c>
      <c r="C7" t="s">
        <v>34</v>
      </c>
      <c r="D7" t="s">
        <v>68</v>
      </c>
      <c r="F7" s="31">
        <v>186672</v>
      </c>
      <c r="G7" s="31">
        <f t="shared" ref="G7:I7" si="2">+F7</f>
        <v>186672</v>
      </c>
      <c r="H7" s="31">
        <f t="shared" si="2"/>
        <v>186672</v>
      </c>
      <c r="I7" s="31">
        <f t="shared" si="2"/>
        <v>186672</v>
      </c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2:20" ht="15.75" x14ac:dyDescent="0.3">
      <c r="B8" t="s">
        <v>61</v>
      </c>
      <c r="C8" t="s">
        <v>29</v>
      </c>
      <c r="D8" t="s">
        <v>69</v>
      </c>
      <c r="F8" s="33">
        <v>0.4</v>
      </c>
      <c r="G8" s="33">
        <f t="shared" ref="G8:I8" si="3">+F8</f>
        <v>0.4</v>
      </c>
      <c r="H8" s="33">
        <f t="shared" si="3"/>
        <v>0.4</v>
      </c>
      <c r="I8" s="33">
        <f t="shared" si="3"/>
        <v>0.4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2:20" ht="15.75" customHeight="1" x14ac:dyDescent="0.25">
      <c r="B9" t="s">
        <v>61</v>
      </c>
      <c r="C9" t="s">
        <v>29</v>
      </c>
      <c r="D9" t="s">
        <v>68</v>
      </c>
      <c r="F9" s="31">
        <v>147215</v>
      </c>
      <c r="G9" s="31">
        <f t="shared" ref="G9:I9" si="4">+F9</f>
        <v>147215</v>
      </c>
      <c r="H9" s="31">
        <f t="shared" si="4"/>
        <v>147215</v>
      </c>
      <c r="I9" s="31">
        <f t="shared" si="4"/>
        <v>147215</v>
      </c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2:20" ht="15.75" customHeight="1" x14ac:dyDescent="0.3">
      <c r="B10" t="s">
        <v>65</v>
      </c>
      <c r="C10" t="s">
        <v>33</v>
      </c>
      <c r="D10" t="s">
        <v>69</v>
      </c>
      <c r="F10" s="34">
        <v>0.17</v>
      </c>
      <c r="G10" s="34">
        <f t="shared" ref="G10:I10" si="5">+F10</f>
        <v>0.17</v>
      </c>
      <c r="H10" s="34">
        <f t="shared" si="5"/>
        <v>0.17</v>
      </c>
      <c r="I10" s="34">
        <f t="shared" si="5"/>
        <v>0.17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2:20" ht="15.75" customHeight="1" x14ac:dyDescent="0.25">
      <c r="B11" t="s">
        <v>65</v>
      </c>
      <c r="C11" t="s">
        <v>33</v>
      </c>
      <c r="D11" t="s">
        <v>68</v>
      </c>
      <c r="F11" s="31">
        <v>34650</v>
      </c>
      <c r="G11" s="31">
        <f t="shared" ref="G11:I11" si="6">+F11</f>
        <v>34650</v>
      </c>
      <c r="H11" s="31">
        <f t="shared" si="6"/>
        <v>34650</v>
      </c>
      <c r="I11" s="31">
        <f t="shared" si="6"/>
        <v>34650</v>
      </c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2:20" ht="15.75" customHeight="1" x14ac:dyDescent="0.3">
      <c r="B12" t="s">
        <v>64</v>
      </c>
      <c r="C12" t="s">
        <v>33</v>
      </c>
      <c r="D12" t="s">
        <v>69</v>
      </c>
      <c r="F12" s="34">
        <v>0.17</v>
      </c>
      <c r="G12" s="34">
        <f t="shared" ref="G12:I12" si="7">+F12</f>
        <v>0.17</v>
      </c>
      <c r="H12" s="34">
        <f t="shared" si="7"/>
        <v>0.17</v>
      </c>
      <c r="I12" s="34">
        <f t="shared" si="7"/>
        <v>0.17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2:20" ht="15.75" customHeight="1" x14ac:dyDescent="0.25">
      <c r="B13" t="s">
        <v>64</v>
      </c>
      <c r="C13" t="s">
        <v>33</v>
      </c>
      <c r="D13" t="s">
        <v>68</v>
      </c>
      <c r="F13" s="31">
        <v>21210</v>
      </c>
      <c r="G13" s="31">
        <f t="shared" ref="G13:I13" si="8">+F13</f>
        <v>21210</v>
      </c>
      <c r="H13" s="31">
        <f t="shared" si="8"/>
        <v>21210</v>
      </c>
      <c r="I13" s="31">
        <f t="shared" si="8"/>
        <v>21210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</row>
    <row r="14" spans="2:20" ht="15.75" x14ac:dyDescent="0.3">
      <c r="B14" t="s">
        <v>74</v>
      </c>
      <c r="C14" t="s">
        <v>29</v>
      </c>
      <c r="D14" t="s">
        <v>69</v>
      </c>
      <c r="F14" s="33">
        <v>0.15</v>
      </c>
      <c r="G14" s="33">
        <f t="shared" ref="G14:I14" si="9">+F14</f>
        <v>0.15</v>
      </c>
      <c r="H14" s="33">
        <f t="shared" si="9"/>
        <v>0.15</v>
      </c>
      <c r="I14" s="33">
        <f t="shared" si="9"/>
        <v>0.15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2:20" ht="15.75" customHeight="1" x14ac:dyDescent="0.25">
      <c r="B15" t="s">
        <v>74</v>
      </c>
      <c r="C15" t="s">
        <v>29</v>
      </c>
      <c r="D15" t="s">
        <v>68</v>
      </c>
      <c r="F15" s="31">
        <v>15150</v>
      </c>
      <c r="G15" s="31">
        <f t="shared" ref="G15:I15" si="10">+F15</f>
        <v>15150</v>
      </c>
      <c r="H15" s="31">
        <f t="shared" si="10"/>
        <v>15150</v>
      </c>
      <c r="I15" s="31">
        <f t="shared" si="10"/>
        <v>15150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</row>
    <row r="16" spans="2:20" ht="15.75" x14ac:dyDescent="0.3">
      <c r="B16" t="s">
        <v>62</v>
      </c>
      <c r="C16" t="s">
        <v>29</v>
      </c>
      <c r="D16" t="s">
        <v>69</v>
      </c>
      <c r="F16" s="33">
        <v>0.48</v>
      </c>
      <c r="G16" s="33">
        <f t="shared" ref="G16:I16" si="11">+F16</f>
        <v>0.48</v>
      </c>
      <c r="H16" s="33">
        <f t="shared" si="11"/>
        <v>0.48</v>
      </c>
      <c r="I16" s="33">
        <f t="shared" si="11"/>
        <v>0.48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2:20" ht="15.75" customHeight="1" x14ac:dyDescent="0.25">
      <c r="B17" t="s">
        <v>62</v>
      </c>
      <c r="C17" t="s">
        <v>29</v>
      </c>
      <c r="D17" t="s">
        <v>68</v>
      </c>
      <c r="F17" s="31">
        <v>9100</v>
      </c>
      <c r="G17" s="31">
        <f t="shared" ref="G17:I17" si="12">+F17</f>
        <v>9100</v>
      </c>
      <c r="H17" s="31">
        <f t="shared" si="12"/>
        <v>9100</v>
      </c>
      <c r="I17" s="31">
        <f t="shared" si="12"/>
        <v>9100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</row>
    <row r="18" spans="2:20" ht="15.75" x14ac:dyDescent="0.3">
      <c r="B18" t="s">
        <v>57</v>
      </c>
      <c r="C18" t="s">
        <v>29</v>
      </c>
      <c r="D18" t="s">
        <v>69</v>
      </c>
      <c r="F18" s="33">
        <v>0.19</v>
      </c>
      <c r="G18" s="33">
        <f t="shared" ref="G18:I18" si="13">+F18</f>
        <v>0.19</v>
      </c>
      <c r="H18" s="33">
        <f t="shared" si="13"/>
        <v>0.19</v>
      </c>
      <c r="I18" s="33">
        <f t="shared" si="13"/>
        <v>0.19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2:20" ht="15.75" customHeight="1" x14ac:dyDescent="0.25">
      <c r="B19" t="s">
        <v>57</v>
      </c>
      <c r="C19" t="s">
        <v>29</v>
      </c>
      <c r="D19" t="s">
        <v>68</v>
      </c>
      <c r="F19" s="31">
        <v>80525</v>
      </c>
      <c r="G19" s="31">
        <f t="shared" ref="G19:I19" si="14">+F19</f>
        <v>80525</v>
      </c>
      <c r="H19" s="31">
        <f t="shared" si="14"/>
        <v>80525</v>
      </c>
      <c r="I19" s="31">
        <f t="shared" si="14"/>
        <v>80525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2:20" ht="15.75" customHeight="1" x14ac:dyDescent="0.3">
      <c r="B20" t="s">
        <v>57</v>
      </c>
      <c r="C20" t="s">
        <v>30</v>
      </c>
      <c r="D20" t="s">
        <v>69</v>
      </c>
      <c r="F20" s="35">
        <v>0.15</v>
      </c>
      <c r="G20" s="35">
        <f t="shared" ref="G20:I20" si="15">+F20</f>
        <v>0.15</v>
      </c>
      <c r="H20" s="35">
        <f t="shared" si="15"/>
        <v>0.15</v>
      </c>
      <c r="I20" s="35">
        <f t="shared" si="15"/>
        <v>0.15</v>
      </c>
      <c r="J20" s="7"/>
      <c r="K20" s="7"/>
      <c r="L20" s="7"/>
      <c r="M20" s="7"/>
      <c r="N20" s="7"/>
      <c r="O20" s="6"/>
      <c r="P20" s="6"/>
      <c r="Q20" s="6"/>
      <c r="R20" s="6"/>
      <c r="S20" s="6"/>
      <c r="T20" s="6"/>
    </row>
    <row r="21" spans="2:20" ht="15.75" customHeight="1" x14ac:dyDescent="0.25">
      <c r="B21" t="s">
        <v>57</v>
      </c>
      <c r="C21" t="s">
        <v>30</v>
      </c>
      <c r="D21" t="s">
        <v>68</v>
      </c>
      <c r="F21" s="31">
        <v>115500</v>
      </c>
      <c r="G21" s="31">
        <f t="shared" ref="G21:I21" si="16">+F21</f>
        <v>115500</v>
      </c>
      <c r="H21" s="31">
        <f t="shared" si="16"/>
        <v>115500</v>
      </c>
      <c r="I21" s="31">
        <f t="shared" si="16"/>
        <v>115500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2:20" ht="15.75" customHeight="1" x14ac:dyDescent="0.3">
      <c r="B22" t="s">
        <v>57</v>
      </c>
      <c r="C22" t="s">
        <v>33</v>
      </c>
      <c r="D22" t="s">
        <v>69</v>
      </c>
      <c r="F22" s="34">
        <v>0.25</v>
      </c>
      <c r="G22" s="34">
        <f t="shared" ref="G22:I22" si="17">+F22</f>
        <v>0.25</v>
      </c>
      <c r="H22" s="34">
        <f t="shared" si="17"/>
        <v>0.25</v>
      </c>
      <c r="I22" s="34">
        <f t="shared" si="17"/>
        <v>0.25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2:20" ht="15.75" customHeight="1" x14ac:dyDescent="0.25">
      <c r="B23" t="s">
        <v>57</v>
      </c>
      <c r="C23" t="s">
        <v>33</v>
      </c>
      <c r="D23" t="s">
        <v>68</v>
      </c>
      <c r="F23" s="31">
        <v>127648</v>
      </c>
      <c r="G23" s="31">
        <f t="shared" ref="G23:I23" si="18">+F23</f>
        <v>127648</v>
      </c>
      <c r="H23" s="31">
        <f t="shared" si="18"/>
        <v>127648</v>
      </c>
      <c r="I23" s="31">
        <f t="shared" si="18"/>
        <v>127648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2:20" ht="15.75" customHeight="1" x14ac:dyDescent="0.3">
      <c r="B24" t="s">
        <v>57</v>
      </c>
      <c r="C24" t="s">
        <v>34</v>
      </c>
      <c r="D24" t="s">
        <v>69</v>
      </c>
      <c r="F24" s="32">
        <v>0.25</v>
      </c>
      <c r="G24" s="32">
        <f t="shared" ref="G24:I24" si="19">+F24</f>
        <v>0.25</v>
      </c>
      <c r="H24" s="32">
        <f t="shared" si="19"/>
        <v>0.25</v>
      </c>
      <c r="I24" s="32">
        <f t="shared" si="19"/>
        <v>0.25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2:20" ht="15.75" customHeight="1" x14ac:dyDescent="0.25">
      <c r="B25" t="s">
        <v>57</v>
      </c>
      <c r="C25" t="s">
        <v>34</v>
      </c>
      <c r="D25" t="s">
        <v>68</v>
      </c>
      <c r="F25" s="31">
        <v>130450</v>
      </c>
      <c r="G25" s="31">
        <f t="shared" ref="G25:I25" si="20">+F25</f>
        <v>130450</v>
      </c>
      <c r="H25" s="31">
        <f t="shared" si="20"/>
        <v>130450</v>
      </c>
      <c r="I25" s="31">
        <f t="shared" si="20"/>
        <v>130450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2:20" ht="15.75" x14ac:dyDescent="0.3">
      <c r="B26" t="s">
        <v>56</v>
      </c>
      <c r="C26" t="s">
        <v>29</v>
      </c>
      <c r="D26" t="s">
        <v>69</v>
      </c>
      <c r="F26" s="33">
        <v>0.19</v>
      </c>
      <c r="G26" s="33">
        <f t="shared" ref="G26:I26" si="21">+F26</f>
        <v>0.19</v>
      </c>
      <c r="H26" s="33">
        <f t="shared" si="21"/>
        <v>0.19</v>
      </c>
      <c r="I26" s="33">
        <f t="shared" si="21"/>
        <v>0.19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2:20" ht="15.75" customHeight="1" x14ac:dyDescent="0.25">
      <c r="B27" t="s">
        <v>56</v>
      </c>
      <c r="C27" t="s">
        <v>29</v>
      </c>
      <c r="D27" t="s">
        <v>68</v>
      </c>
      <c r="F27" s="31">
        <v>80525</v>
      </c>
      <c r="G27" s="31">
        <f t="shared" ref="G27:I27" si="22">+F27</f>
        <v>80525</v>
      </c>
      <c r="H27" s="31">
        <f t="shared" si="22"/>
        <v>80525</v>
      </c>
      <c r="I27" s="31">
        <f t="shared" si="22"/>
        <v>80525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2:20" ht="15" customHeight="1" x14ac:dyDescent="0.25">
      <c r="B28" t="s">
        <v>56</v>
      </c>
      <c r="C28" t="s">
        <v>33</v>
      </c>
      <c r="D28" t="s">
        <v>69</v>
      </c>
      <c r="F28" s="34">
        <v>0.5</v>
      </c>
      <c r="G28" s="34">
        <f t="shared" ref="G28:I28" si="23">+F28</f>
        <v>0.5</v>
      </c>
      <c r="H28" s="34">
        <f t="shared" si="23"/>
        <v>0.5</v>
      </c>
      <c r="I28" s="34">
        <f t="shared" si="23"/>
        <v>0.5</v>
      </c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2:20" ht="15" customHeight="1" x14ac:dyDescent="0.25">
      <c r="B29" t="s">
        <v>56</v>
      </c>
      <c r="C29" t="s">
        <v>33</v>
      </c>
      <c r="D29" t="s">
        <v>68</v>
      </c>
      <c r="F29" s="31">
        <v>160078</v>
      </c>
      <c r="G29" s="31">
        <f t="shared" ref="G29:I29" si="24">+F29</f>
        <v>160078</v>
      </c>
      <c r="H29" s="31">
        <f t="shared" si="24"/>
        <v>160078</v>
      </c>
      <c r="I29" s="31">
        <f t="shared" si="24"/>
        <v>160078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2:20" ht="15" customHeight="1" x14ac:dyDescent="0.25">
      <c r="B30" t="s">
        <v>56</v>
      </c>
      <c r="C30" t="s">
        <v>34</v>
      </c>
      <c r="D30" t="s">
        <v>69</v>
      </c>
      <c r="F30" s="32">
        <v>0.2</v>
      </c>
      <c r="G30" s="32">
        <f t="shared" ref="G30:I30" si="25">+F30</f>
        <v>0.2</v>
      </c>
      <c r="H30" s="32">
        <f t="shared" si="25"/>
        <v>0.2</v>
      </c>
      <c r="I30" s="32">
        <f t="shared" si="25"/>
        <v>0.2</v>
      </c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2:20" ht="15" customHeight="1" x14ac:dyDescent="0.25">
      <c r="B31" t="s">
        <v>56</v>
      </c>
      <c r="C31" t="s">
        <v>34</v>
      </c>
      <c r="D31" t="s">
        <v>68</v>
      </c>
      <c r="F31" s="31">
        <v>87428</v>
      </c>
      <c r="G31" s="31">
        <f t="shared" ref="G31:I31" si="26">+F31</f>
        <v>87428</v>
      </c>
      <c r="H31" s="31">
        <f t="shared" si="26"/>
        <v>87428</v>
      </c>
      <c r="I31" s="31">
        <f t="shared" si="26"/>
        <v>87428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2:20" ht="15" customHeight="1" x14ac:dyDescent="0.25">
      <c r="B32" t="s">
        <v>63</v>
      </c>
      <c r="C32" t="s">
        <v>33</v>
      </c>
      <c r="D32" t="s">
        <v>69</v>
      </c>
      <c r="F32" s="34">
        <v>0.25</v>
      </c>
      <c r="G32" s="34">
        <f t="shared" ref="G32:I32" si="27">+F32</f>
        <v>0.25</v>
      </c>
      <c r="H32" s="34">
        <f t="shared" si="27"/>
        <v>0.25</v>
      </c>
      <c r="I32" s="34">
        <f t="shared" si="27"/>
        <v>0.25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2:20" ht="15" customHeight="1" x14ac:dyDescent="0.25">
      <c r="B33" t="s">
        <v>63</v>
      </c>
      <c r="C33" t="s">
        <v>33</v>
      </c>
      <c r="D33" t="s">
        <v>68</v>
      </c>
      <c r="F33" s="31">
        <v>54654</v>
      </c>
      <c r="G33" s="31">
        <f t="shared" ref="G33:I33" si="28">+F33</f>
        <v>54654</v>
      </c>
      <c r="H33" s="31">
        <f t="shared" si="28"/>
        <v>54654</v>
      </c>
      <c r="I33" s="31">
        <f t="shared" si="28"/>
        <v>54654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2:20" ht="15" customHeight="1" x14ac:dyDescent="0.25">
      <c r="B34" t="s">
        <v>55</v>
      </c>
      <c r="C34" t="s">
        <v>29</v>
      </c>
      <c r="D34" t="s">
        <v>69</v>
      </c>
      <c r="F34" s="33">
        <v>0.36</v>
      </c>
      <c r="G34" s="33">
        <f t="shared" ref="G34:I34" si="29">+F34</f>
        <v>0.36</v>
      </c>
      <c r="H34" s="33">
        <f t="shared" si="29"/>
        <v>0.36</v>
      </c>
      <c r="I34" s="33">
        <f t="shared" si="29"/>
        <v>0.36</v>
      </c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2:20" x14ac:dyDescent="0.25">
      <c r="B35" t="s">
        <v>55</v>
      </c>
      <c r="C35" t="s">
        <v>29</v>
      </c>
      <c r="D35" t="s">
        <v>68</v>
      </c>
      <c r="F35" s="31">
        <v>20512</v>
      </c>
      <c r="G35" s="31">
        <f t="shared" ref="G35:I35" si="30">+F35</f>
        <v>20512</v>
      </c>
      <c r="H35" s="31">
        <f t="shared" si="30"/>
        <v>20512</v>
      </c>
      <c r="I35" s="31">
        <f t="shared" si="30"/>
        <v>20512</v>
      </c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</row>
    <row r="36" spans="2:20" ht="15" customHeight="1" x14ac:dyDescent="0.25">
      <c r="B36" t="s">
        <v>54</v>
      </c>
      <c r="C36" t="s">
        <v>29</v>
      </c>
      <c r="D36" t="s">
        <v>69</v>
      </c>
      <c r="F36" s="33">
        <v>0.4</v>
      </c>
      <c r="G36" s="33">
        <f t="shared" ref="G36:I36" si="31">+F36</f>
        <v>0.4</v>
      </c>
      <c r="H36" s="33">
        <f t="shared" si="31"/>
        <v>0.4</v>
      </c>
      <c r="I36" s="33">
        <f t="shared" si="31"/>
        <v>0.4</v>
      </c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</row>
    <row r="37" spans="2:20" x14ac:dyDescent="0.25">
      <c r="B37" t="s">
        <v>54</v>
      </c>
      <c r="C37" t="s">
        <v>29</v>
      </c>
      <c r="D37" t="s">
        <v>68</v>
      </c>
      <c r="F37" s="31">
        <v>31636</v>
      </c>
      <c r="G37" s="31">
        <f t="shared" ref="G37:I37" si="32">+F37</f>
        <v>31636</v>
      </c>
      <c r="H37" s="31">
        <f t="shared" si="32"/>
        <v>31636</v>
      </c>
      <c r="I37" s="31">
        <f t="shared" si="32"/>
        <v>31636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</row>
    <row r="38" spans="2:20" ht="15" customHeight="1" x14ac:dyDescent="0.3">
      <c r="B38" t="s">
        <v>54</v>
      </c>
      <c r="C38" t="s">
        <v>30</v>
      </c>
      <c r="D38" t="s">
        <v>69</v>
      </c>
      <c r="F38" s="35">
        <v>0.3</v>
      </c>
      <c r="G38" s="35">
        <f t="shared" ref="G38:I38" si="33">+F38</f>
        <v>0.3</v>
      </c>
      <c r="H38" s="35">
        <f t="shared" si="33"/>
        <v>0.3</v>
      </c>
      <c r="I38" s="35">
        <f t="shared" si="33"/>
        <v>0.3</v>
      </c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</row>
    <row r="39" spans="2:20" ht="15" customHeight="1" x14ac:dyDescent="0.25">
      <c r="B39" t="s">
        <v>54</v>
      </c>
      <c r="C39" t="s">
        <v>30</v>
      </c>
      <c r="D39" t="s">
        <v>68</v>
      </c>
      <c r="F39" s="31">
        <v>99500</v>
      </c>
      <c r="G39" s="31">
        <f t="shared" ref="G39:I39" si="34">+F39</f>
        <v>99500</v>
      </c>
      <c r="H39" s="31">
        <f t="shared" si="34"/>
        <v>99500</v>
      </c>
      <c r="I39" s="31">
        <f t="shared" si="34"/>
        <v>99500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</row>
    <row r="40" spans="2:20" ht="15" customHeight="1" x14ac:dyDescent="0.25">
      <c r="B40" t="s">
        <v>54</v>
      </c>
      <c r="C40" t="s">
        <v>33</v>
      </c>
      <c r="D40" t="s">
        <v>69</v>
      </c>
      <c r="F40" s="34">
        <v>1</v>
      </c>
      <c r="G40" s="34">
        <f t="shared" ref="G40:I40" si="35">+F40</f>
        <v>1</v>
      </c>
      <c r="H40" s="34">
        <f t="shared" si="35"/>
        <v>1</v>
      </c>
      <c r="I40" s="34">
        <f t="shared" si="35"/>
        <v>1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</row>
    <row r="41" spans="2:20" ht="15" customHeight="1" x14ac:dyDescent="0.25">
      <c r="B41" t="s">
        <v>54</v>
      </c>
      <c r="C41" t="s">
        <v>33</v>
      </c>
      <c r="D41" t="s">
        <v>68</v>
      </c>
      <c r="F41" s="31">
        <v>138980</v>
      </c>
      <c r="G41" s="31">
        <f t="shared" ref="G41:I41" si="36">+F41</f>
        <v>138980</v>
      </c>
      <c r="H41" s="31">
        <f t="shared" si="36"/>
        <v>138980</v>
      </c>
      <c r="I41" s="31">
        <f t="shared" si="36"/>
        <v>138980</v>
      </c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</row>
    <row r="42" spans="2:20" ht="15" customHeight="1" x14ac:dyDescent="0.25">
      <c r="B42" t="s">
        <v>54</v>
      </c>
      <c r="C42" t="s">
        <v>34</v>
      </c>
      <c r="D42" t="s">
        <v>69</v>
      </c>
      <c r="F42" s="32">
        <v>0.3</v>
      </c>
      <c r="G42" s="32">
        <f t="shared" ref="G42:I42" si="37">+F42</f>
        <v>0.3</v>
      </c>
      <c r="H42" s="32">
        <f t="shared" si="37"/>
        <v>0.3</v>
      </c>
      <c r="I42" s="32">
        <f t="shared" si="37"/>
        <v>0.3</v>
      </c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</row>
    <row r="43" spans="2:20" ht="15" customHeight="1" x14ac:dyDescent="0.25">
      <c r="B43" t="s">
        <v>54</v>
      </c>
      <c r="C43" t="s">
        <v>34</v>
      </c>
      <c r="D43" t="s">
        <v>68</v>
      </c>
      <c r="F43" s="31">
        <v>112784</v>
      </c>
      <c r="G43" s="31">
        <f t="shared" ref="G43:I43" si="38">+F43</f>
        <v>112784</v>
      </c>
      <c r="H43" s="31">
        <f t="shared" si="38"/>
        <v>112784</v>
      </c>
      <c r="I43" s="31">
        <f t="shared" si="38"/>
        <v>112784</v>
      </c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</row>
    <row r="44" spans="2:20" ht="15" customHeight="1" x14ac:dyDescent="0.25">
      <c r="B44" t="s">
        <v>66</v>
      </c>
      <c r="C44" t="s">
        <v>34</v>
      </c>
      <c r="D44" t="s">
        <v>69</v>
      </c>
      <c r="F44" s="32">
        <v>0.35</v>
      </c>
      <c r="G44" s="32">
        <f t="shared" ref="G44:I44" si="39">+F44</f>
        <v>0.35</v>
      </c>
      <c r="H44" s="32">
        <f t="shared" si="39"/>
        <v>0.35</v>
      </c>
      <c r="I44" s="32">
        <f t="shared" si="39"/>
        <v>0.35</v>
      </c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</row>
    <row r="45" spans="2:20" ht="15" customHeight="1" x14ac:dyDescent="0.25">
      <c r="B45" t="s">
        <v>66</v>
      </c>
      <c r="C45" t="s">
        <v>34</v>
      </c>
      <c r="D45" t="s">
        <v>68</v>
      </c>
      <c r="F45" s="31">
        <v>104052</v>
      </c>
      <c r="G45" s="31">
        <f t="shared" ref="G45:I45" si="40">+F45</f>
        <v>104052</v>
      </c>
      <c r="H45" s="31">
        <f t="shared" si="40"/>
        <v>104052</v>
      </c>
      <c r="I45" s="31">
        <f t="shared" si="40"/>
        <v>104052</v>
      </c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</row>
    <row r="46" spans="2:20" ht="15" customHeight="1" x14ac:dyDescent="0.25">
      <c r="B46" t="s">
        <v>59</v>
      </c>
      <c r="C46" t="s">
        <v>29</v>
      </c>
      <c r="D46" t="s">
        <v>69</v>
      </c>
      <c r="F46" s="33">
        <v>0.18</v>
      </c>
      <c r="G46" s="33">
        <f t="shared" ref="G46:I46" si="41">+F46</f>
        <v>0.18</v>
      </c>
      <c r="H46" s="33">
        <f t="shared" si="41"/>
        <v>0.18</v>
      </c>
      <c r="I46" s="33">
        <f t="shared" si="41"/>
        <v>0.18</v>
      </c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</row>
    <row r="47" spans="2:20" x14ac:dyDescent="0.25">
      <c r="B47" t="s">
        <v>59</v>
      </c>
      <c r="C47" t="s">
        <v>29</v>
      </c>
      <c r="D47" t="s">
        <v>68</v>
      </c>
      <c r="F47" s="31">
        <v>28279</v>
      </c>
      <c r="G47" s="31">
        <f t="shared" ref="G47:I47" si="42">+F47</f>
        <v>28279</v>
      </c>
      <c r="H47" s="31">
        <f t="shared" si="42"/>
        <v>28279</v>
      </c>
      <c r="I47" s="31">
        <f t="shared" si="42"/>
        <v>28279</v>
      </c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</row>
    <row r="48" spans="2:20" ht="15" customHeight="1" x14ac:dyDescent="0.25">
      <c r="B48" t="s">
        <v>59</v>
      </c>
      <c r="C48" t="s">
        <v>33</v>
      </c>
      <c r="D48" t="s">
        <v>69</v>
      </c>
      <c r="F48" s="34">
        <v>0.25</v>
      </c>
      <c r="G48" s="34">
        <f t="shared" ref="G48:I48" si="43">+F48</f>
        <v>0.25</v>
      </c>
      <c r="H48" s="34">
        <f t="shared" si="43"/>
        <v>0.25</v>
      </c>
      <c r="I48" s="34">
        <f t="shared" si="43"/>
        <v>0.25</v>
      </c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</row>
    <row r="49" spans="2:20" ht="15" customHeight="1" x14ac:dyDescent="0.25">
      <c r="B49" t="s">
        <v>59</v>
      </c>
      <c r="C49" t="s">
        <v>33</v>
      </c>
      <c r="D49" t="s">
        <v>68</v>
      </c>
      <c r="F49" s="31">
        <v>48240</v>
      </c>
      <c r="G49" s="31">
        <f t="shared" ref="G49:I49" si="44">+F49</f>
        <v>48240</v>
      </c>
      <c r="H49" s="31">
        <f t="shared" si="44"/>
        <v>48240</v>
      </c>
      <c r="I49" s="31">
        <f t="shared" si="44"/>
        <v>48240</v>
      </c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</row>
    <row r="50" spans="2:20" ht="15" customHeight="1" x14ac:dyDescent="0.25">
      <c r="B50" t="s">
        <v>58</v>
      </c>
      <c r="C50" t="s">
        <v>29</v>
      </c>
      <c r="D50" t="s">
        <v>69</v>
      </c>
      <c r="F50" s="33">
        <v>0.08</v>
      </c>
      <c r="G50" s="33">
        <f t="shared" ref="G50:I50" si="45">+F50</f>
        <v>0.08</v>
      </c>
      <c r="H50" s="33">
        <f t="shared" si="45"/>
        <v>0.08</v>
      </c>
      <c r="I50" s="33">
        <f t="shared" si="45"/>
        <v>0.08</v>
      </c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</row>
    <row r="51" spans="2:20" x14ac:dyDescent="0.25">
      <c r="B51" t="s">
        <v>58</v>
      </c>
      <c r="C51" t="s">
        <v>29</v>
      </c>
      <c r="D51" t="s">
        <v>68</v>
      </c>
      <c r="F51" s="31">
        <v>7525</v>
      </c>
      <c r="G51" s="31">
        <f t="shared" ref="G51:I51" si="46">+F51</f>
        <v>7525</v>
      </c>
      <c r="H51" s="31">
        <f t="shared" si="46"/>
        <v>7525</v>
      </c>
      <c r="I51" s="31">
        <f t="shared" si="46"/>
        <v>7525</v>
      </c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</row>
    <row r="62" spans="2:20" x14ac:dyDescent="0.25">
      <c r="B62" t="s">
        <v>54</v>
      </c>
      <c r="C62" t="s">
        <v>29</v>
      </c>
      <c r="F62" t="str">
        <f t="shared" ref="F62:F85" si="47">C62&amp;" : "&amp;B62</f>
        <v>Rivalea : Sow Model - Lactating studies, Farrowing house</v>
      </c>
    </row>
    <row r="63" spans="2:20" x14ac:dyDescent="0.25">
      <c r="B63" t="s">
        <v>55</v>
      </c>
      <c r="C63" t="s">
        <v>29</v>
      </c>
      <c r="F63" t="str">
        <f t="shared" si="47"/>
        <v>Rivalea : Sow Model - Lactating studies - Loose housed - Pig Safe / SWAP / Group</v>
      </c>
    </row>
    <row r="64" spans="2:20" x14ac:dyDescent="0.25">
      <c r="B64" t="s">
        <v>56</v>
      </c>
      <c r="C64" t="s">
        <v>29</v>
      </c>
      <c r="F64" t="str">
        <f t="shared" si="47"/>
        <v>Rivalea : Sow model - Group pen gestating, ESF</v>
      </c>
    </row>
    <row r="65" spans="2:6" x14ac:dyDescent="0.25">
      <c r="B65" t="s">
        <v>57</v>
      </c>
      <c r="C65" t="s">
        <v>29</v>
      </c>
      <c r="F65" t="str">
        <f t="shared" si="47"/>
        <v>Rivalea : Sow model - Group pen gestating</v>
      </c>
    </row>
    <row r="66" spans="2:6" x14ac:dyDescent="0.25">
      <c r="B66" t="s">
        <v>58</v>
      </c>
      <c r="C66" t="s">
        <v>29</v>
      </c>
      <c r="F66" t="str">
        <f t="shared" si="47"/>
        <v>Rivalea : Weaner Model - Individual</v>
      </c>
    </row>
    <row r="67" spans="2:6" x14ac:dyDescent="0.25">
      <c r="B67" t="s">
        <v>59</v>
      </c>
      <c r="C67" t="s">
        <v>29</v>
      </c>
      <c r="F67" t="str">
        <f t="shared" si="47"/>
        <v>Rivalea : Weaner Model - Group</v>
      </c>
    </row>
    <row r="68" spans="2:6" x14ac:dyDescent="0.25">
      <c r="B68" t="s">
        <v>74</v>
      </c>
      <c r="C68" t="s">
        <v>29</v>
      </c>
      <c r="F68" t="str">
        <f t="shared" si="47"/>
        <v>Rivalea : Grower Finisher Model - Individual intensive</v>
      </c>
    </row>
    <row r="69" spans="2:6" x14ac:dyDescent="0.25">
      <c r="B69" t="s">
        <v>60</v>
      </c>
      <c r="C69" t="s">
        <v>29</v>
      </c>
      <c r="F69" t="str">
        <f t="shared" ref="F69:F70" si="48">C69&amp;" : "&amp;B69</f>
        <v>Rivalea : Grower Finisher Model - Group Pen</v>
      </c>
    </row>
    <row r="70" spans="2:6" x14ac:dyDescent="0.25">
      <c r="B70" t="s">
        <v>61</v>
      </c>
      <c r="C70" t="s">
        <v>29</v>
      </c>
      <c r="F70" t="str">
        <f t="shared" si="48"/>
        <v>Rivalea : Grower Finisher Model - Group Pen, Big Dutchman</v>
      </c>
    </row>
    <row r="71" spans="2:6" x14ac:dyDescent="0.25">
      <c r="B71" t="s">
        <v>62</v>
      </c>
      <c r="C71" t="s">
        <v>29</v>
      </c>
      <c r="F71" t="str">
        <f t="shared" si="47"/>
        <v>Rivalea : Meat Science and Quality</v>
      </c>
    </row>
    <row r="72" spans="2:6" x14ac:dyDescent="0.25">
      <c r="B72" t="s">
        <v>54</v>
      </c>
      <c r="C72" t="s">
        <v>33</v>
      </c>
      <c r="F72" t="str">
        <f t="shared" si="47"/>
        <v>SunPork - North : Sow Model - Lactating studies, Farrowing house</v>
      </c>
    </row>
    <row r="73" spans="2:6" x14ac:dyDescent="0.25">
      <c r="B73" t="s">
        <v>63</v>
      </c>
      <c r="C73" t="s">
        <v>33</v>
      </c>
      <c r="F73" t="str">
        <f t="shared" si="47"/>
        <v>SunPork - North : Sow Model - Lactating studies - Loose housed</v>
      </c>
    </row>
    <row r="74" spans="2:6" x14ac:dyDescent="0.25">
      <c r="B74" t="s">
        <v>56</v>
      </c>
      <c r="C74" t="s">
        <v>33</v>
      </c>
      <c r="F74" t="str">
        <f t="shared" si="47"/>
        <v>SunPork - North : Sow model - Group pen gestating, ESF</v>
      </c>
    </row>
    <row r="75" spans="2:6" x14ac:dyDescent="0.25">
      <c r="B75" t="s">
        <v>57</v>
      </c>
      <c r="C75" t="s">
        <v>33</v>
      </c>
      <c r="F75" t="str">
        <f t="shared" si="47"/>
        <v>SunPork - North : Sow model - Group pen gestating</v>
      </c>
    </row>
    <row r="76" spans="2:6" x14ac:dyDescent="0.25">
      <c r="B76" t="s">
        <v>59</v>
      </c>
      <c r="C76" t="s">
        <v>33</v>
      </c>
      <c r="F76" t="str">
        <f t="shared" si="47"/>
        <v>SunPork - North : Weaner Model - Group</v>
      </c>
    </row>
    <row r="77" spans="2:6" x14ac:dyDescent="0.25">
      <c r="B77" t="s">
        <v>64</v>
      </c>
      <c r="C77" t="s">
        <v>33</v>
      </c>
      <c r="F77" t="str">
        <f t="shared" ref="F77" si="49">C77&amp;" : "&amp;B77</f>
        <v>SunPork - North : Grower Finisher Model - Group Pen, Westbrook</v>
      </c>
    </row>
    <row r="78" spans="2:6" x14ac:dyDescent="0.25">
      <c r="B78" t="s">
        <v>65</v>
      </c>
      <c r="C78" t="s">
        <v>33</v>
      </c>
      <c r="F78" t="str">
        <f t="shared" si="47"/>
        <v>SunPork - North : Grower Finisher Model - Group Pen, Tong Park</v>
      </c>
    </row>
    <row r="79" spans="2:6" x14ac:dyDescent="0.25">
      <c r="B79" t="s">
        <v>54</v>
      </c>
      <c r="C79" t="s">
        <v>34</v>
      </c>
      <c r="F79" t="str">
        <f t="shared" si="47"/>
        <v>SunPork - South : Sow Model - Lactating studies, Farrowing house</v>
      </c>
    </row>
    <row r="80" spans="2:6" x14ac:dyDescent="0.25">
      <c r="B80" t="s">
        <v>56</v>
      </c>
      <c r="C80" t="s">
        <v>34</v>
      </c>
      <c r="F80" t="str">
        <f t="shared" si="47"/>
        <v>SunPork - South : Sow model - Group pen gestating, ESF</v>
      </c>
    </row>
    <row r="81" spans="2:6" x14ac:dyDescent="0.25">
      <c r="B81" t="s">
        <v>57</v>
      </c>
      <c r="C81" t="s">
        <v>34</v>
      </c>
      <c r="F81" t="str">
        <f t="shared" si="47"/>
        <v>SunPork - South : Sow model - Group pen gestating</v>
      </c>
    </row>
    <row r="82" spans="2:6" x14ac:dyDescent="0.25">
      <c r="B82" t="s">
        <v>66</v>
      </c>
      <c r="C82" t="s">
        <v>34</v>
      </c>
      <c r="F82" t="str">
        <f t="shared" si="47"/>
        <v>SunPork - South : Sow Model - Mutisuckling/ Free Movement Farrow Crates</v>
      </c>
    </row>
    <row r="83" spans="2:6" x14ac:dyDescent="0.25">
      <c r="B83" t="s">
        <v>60</v>
      </c>
      <c r="C83" t="s">
        <v>34</v>
      </c>
      <c r="F83" t="str">
        <f t="shared" si="47"/>
        <v>SunPork - South : Grower Finisher Model - Group Pen</v>
      </c>
    </row>
    <row r="84" spans="2:6" x14ac:dyDescent="0.25">
      <c r="B84" t="s">
        <v>54</v>
      </c>
      <c r="C84" t="s">
        <v>30</v>
      </c>
      <c r="F84" t="str">
        <f t="shared" si="47"/>
        <v>Roseworthy : Sow Model - Lactating studies, Farrowing house</v>
      </c>
    </row>
    <row r="85" spans="2:6" x14ac:dyDescent="0.25">
      <c r="B85" t="s">
        <v>57</v>
      </c>
      <c r="C85" t="s">
        <v>30</v>
      </c>
      <c r="F85" t="str">
        <f t="shared" si="47"/>
        <v>Roseworthy : Sow model - Group pen gestating</v>
      </c>
    </row>
  </sheetData>
  <autoFilter ref="B2:C51"/>
  <sortState ref="A4:T51">
    <sortCondition ref="B4:B51"/>
    <sortCondition ref="C4:C51"/>
  </sortState>
  <conditionalFormatting sqref="F20:F21 J4:T27">
    <cfRule type="cellIs" dxfId="57" priority="107" operator="equal">
      <formula>0</formula>
    </cfRule>
  </conditionalFormatting>
  <conditionalFormatting sqref="F35 F51 F47:F49 F28:F33 F37 F40:F45">
    <cfRule type="cellIs" dxfId="56" priority="88" operator="equal">
      <formula>0</formula>
    </cfRule>
  </conditionalFormatting>
  <conditionalFormatting sqref="J28:T41">
    <cfRule type="cellIs" dxfId="55" priority="87" operator="equal">
      <formula>0</formula>
    </cfRule>
  </conditionalFormatting>
  <conditionalFormatting sqref="J42:T51">
    <cfRule type="cellIs" dxfId="54" priority="86" operator="equal">
      <formula>0</formula>
    </cfRule>
  </conditionalFormatting>
  <conditionalFormatting sqref="F27">
    <cfRule type="cellIs" dxfId="53" priority="85" operator="equal">
      <formula>0</formula>
    </cfRule>
  </conditionalFormatting>
  <conditionalFormatting sqref="F19">
    <cfRule type="cellIs" dxfId="52" priority="83" operator="equal">
      <formula>0</formula>
    </cfRule>
  </conditionalFormatting>
  <conditionalFormatting sqref="F15">
    <cfRule type="cellIs" dxfId="51" priority="80" operator="equal">
      <formula>0</formula>
    </cfRule>
  </conditionalFormatting>
  <conditionalFormatting sqref="F5">
    <cfRule type="cellIs" dxfId="50" priority="79" operator="equal">
      <formula>0</formula>
    </cfRule>
  </conditionalFormatting>
  <conditionalFormatting sqref="F4">
    <cfRule type="cellIs" dxfId="49" priority="78" operator="equal">
      <formula>0</formula>
    </cfRule>
  </conditionalFormatting>
  <conditionalFormatting sqref="F14">
    <cfRule type="cellIs" dxfId="48" priority="77" operator="equal">
      <formula>0</formula>
    </cfRule>
  </conditionalFormatting>
  <conditionalFormatting sqref="F18">
    <cfRule type="cellIs" dxfId="47" priority="76" operator="equal">
      <formula>0</formula>
    </cfRule>
  </conditionalFormatting>
  <conditionalFormatting sqref="F26">
    <cfRule type="cellIs" dxfId="46" priority="75" operator="equal">
      <formula>0</formula>
    </cfRule>
  </conditionalFormatting>
  <conditionalFormatting sqref="F34">
    <cfRule type="cellIs" dxfId="45" priority="74" operator="equal">
      <formula>0</formula>
    </cfRule>
  </conditionalFormatting>
  <conditionalFormatting sqref="F36">
    <cfRule type="cellIs" dxfId="44" priority="73" operator="equal">
      <formula>0</formula>
    </cfRule>
  </conditionalFormatting>
  <conditionalFormatting sqref="F46">
    <cfRule type="cellIs" dxfId="43" priority="72" operator="equal">
      <formula>0</formula>
    </cfRule>
  </conditionalFormatting>
  <conditionalFormatting sqref="F50">
    <cfRule type="cellIs" dxfId="42" priority="71" operator="equal">
      <formula>0</formula>
    </cfRule>
  </conditionalFormatting>
  <conditionalFormatting sqref="F9">
    <cfRule type="cellIs" dxfId="41" priority="70" operator="equal">
      <formula>0</formula>
    </cfRule>
  </conditionalFormatting>
  <conditionalFormatting sqref="F8">
    <cfRule type="cellIs" dxfId="40" priority="69" operator="equal">
      <formula>0</formula>
    </cfRule>
  </conditionalFormatting>
  <conditionalFormatting sqref="F17">
    <cfRule type="cellIs" dxfId="39" priority="68" operator="equal">
      <formula>0</formula>
    </cfRule>
  </conditionalFormatting>
  <conditionalFormatting sqref="F16">
    <cfRule type="cellIs" dxfId="38" priority="67" operator="equal">
      <formula>0</formula>
    </cfRule>
  </conditionalFormatting>
  <conditionalFormatting sqref="F22">
    <cfRule type="cellIs" dxfId="37" priority="66" operator="equal">
      <formula>0</formula>
    </cfRule>
  </conditionalFormatting>
  <conditionalFormatting sqref="F23">
    <cfRule type="cellIs" dxfId="36" priority="65" operator="equal">
      <formula>0</formula>
    </cfRule>
  </conditionalFormatting>
  <conditionalFormatting sqref="F12">
    <cfRule type="cellIs" dxfId="35" priority="64" operator="equal">
      <formula>0</formula>
    </cfRule>
  </conditionalFormatting>
  <conditionalFormatting sqref="F13">
    <cfRule type="cellIs" dxfId="34" priority="63" operator="equal">
      <formula>0</formula>
    </cfRule>
  </conditionalFormatting>
  <conditionalFormatting sqref="F10">
    <cfRule type="cellIs" dxfId="33" priority="62" operator="equal">
      <formula>0</formula>
    </cfRule>
  </conditionalFormatting>
  <conditionalFormatting sqref="F11">
    <cfRule type="cellIs" dxfId="32" priority="61" operator="equal">
      <formula>0</formula>
    </cfRule>
  </conditionalFormatting>
  <conditionalFormatting sqref="F24:F25">
    <cfRule type="cellIs" dxfId="31" priority="60" operator="equal">
      <formula>0</formula>
    </cfRule>
  </conditionalFormatting>
  <conditionalFormatting sqref="F6">
    <cfRule type="cellIs" dxfId="30" priority="59" operator="equal">
      <formula>0</formula>
    </cfRule>
  </conditionalFormatting>
  <conditionalFormatting sqref="F7">
    <cfRule type="cellIs" dxfId="29" priority="58" operator="equal">
      <formula>0</formula>
    </cfRule>
  </conditionalFormatting>
  <conditionalFormatting sqref="F38:F39">
    <cfRule type="cellIs" dxfId="28" priority="57" operator="equal">
      <formula>0</formula>
    </cfRule>
  </conditionalFormatting>
  <conditionalFormatting sqref="G20:I21">
    <cfRule type="cellIs" dxfId="27" priority="28" operator="equal">
      <formula>0</formula>
    </cfRule>
  </conditionalFormatting>
  <conditionalFormatting sqref="G35:I35 G51:I51 G47:I49 G28:I33 G37:I37 G40:I45">
    <cfRule type="cellIs" dxfId="26" priority="27" operator="equal">
      <formula>0</formula>
    </cfRule>
  </conditionalFormatting>
  <conditionalFormatting sqref="G27:I27">
    <cfRule type="cellIs" dxfId="25" priority="26" operator="equal">
      <formula>0</formula>
    </cfRule>
  </conditionalFormatting>
  <conditionalFormatting sqref="G19:I19">
    <cfRule type="cellIs" dxfId="24" priority="25" operator="equal">
      <formula>0</formula>
    </cfRule>
  </conditionalFormatting>
  <conditionalFormatting sqref="G15:I15">
    <cfRule type="cellIs" dxfId="23" priority="24" operator="equal">
      <formula>0</formula>
    </cfRule>
  </conditionalFormatting>
  <conditionalFormatting sqref="G5:I5">
    <cfRule type="cellIs" dxfId="22" priority="23" operator="equal">
      <formula>0</formula>
    </cfRule>
  </conditionalFormatting>
  <conditionalFormatting sqref="G4:I4">
    <cfRule type="cellIs" dxfId="21" priority="22" operator="equal">
      <formula>0</formula>
    </cfRule>
  </conditionalFormatting>
  <conditionalFormatting sqref="G14:I14">
    <cfRule type="cellIs" dxfId="20" priority="21" operator="equal">
      <formula>0</formula>
    </cfRule>
  </conditionalFormatting>
  <conditionalFormatting sqref="G18:I18">
    <cfRule type="cellIs" dxfId="19" priority="20" operator="equal">
      <formula>0</formula>
    </cfRule>
  </conditionalFormatting>
  <conditionalFormatting sqref="G26:I26">
    <cfRule type="cellIs" dxfId="18" priority="19" operator="equal">
      <formula>0</formula>
    </cfRule>
  </conditionalFormatting>
  <conditionalFormatting sqref="G34:I34">
    <cfRule type="cellIs" dxfId="17" priority="18" operator="equal">
      <formula>0</formula>
    </cfRule>
  </conditionalFormatting>
  <conditionalFormatting sqref="G36:I36">
    <cfRule type="cellIs" dxfId="16" priority="17" operator="equal">
      <formula>0</formula>
    </cfRule>
  </conditionalFormatting>
  <conditionalFormatting sqref="G46:I46">
    <cfRule type="cellIs" dxfId="15" priority="16" operator="equal">
      <formula>0</formula>
    </cfRule>
  </conditionalFormatting>
  <conditionalFormatting sqref="G50:I50">
    <cfRule type="cellIs" dxfId="14" priority="15" operator="equal">
      <formula>0</formula>
    </cfRule>
  </conditionalFormatting>
  <conditionalFormatting sqref="G9:I9">
    <cfRule type="cellIs" dxfId="13" priority="14" operator="equal">
      <formula>0</formula>
    </cfRule>
  </conditionalFormatting>
  <conditionalFormatting sqref="G8:I8">
    <cfRule type="cellIs" dxfId="12" priority="13" operator="equal">
      <formula>0</formula>
    </cfRule>
  </conditionalFormatting>
  <conditionalFormatting sqref="G17:I17">
    <cfRule type="cellIs" dxfId="11" priority="12" operator="equal">
      <formula>0</formula>
    </cfRule>
  </conditionalFormatting>
  <conditionalFormatting sqref="G16:I16">
    <cfRule type="cellIs" dxfId="10" priority="11" operator="equal">
      <formula>0</formula>
    </cfRule>
  </conditionalFormatting>
  <conditionalFormatting sqref="G22:I22">
    <cfRule type="cellIs" dxfId="9" priority="10" operator="equal">
      <formula>0</formula>
    </cfRule>
  </conditionalFormatting>
  <conditionalFormatting sqref="G23:I23">
    <cfRule type="cellIs" dxfId="8" priority="9" operator="equal">
      <formula>0</formula>
    </cfRule>
  </conditionalFormatting>
  <conditionalFormatting sqref="G12:I12">
    <cfRule type="cellIs" dxfId="7" priority="8" operator="equal">
      <formula>0</formula>
    </cfRule>
  </conditionalFormatting>
  <conditionalFormatting sqref="G13:I13">
    <cfRule type="cellIs" dxfId="6" priority="7" operator="equal">
      <formula>0</formula>
    </cfRule>
  </conditionalFormatting>
  <conditionalFormatting sqref="G10:I10">
    <cfRule type="cellIs" dxfId="5" priority="6" operator="equal">
      <formula>0</formula>
    </cfRule>
  </conditionalFormatting>
  <conditionalFormatting sqref="G11:I11">
    <cfRule type="cellIs" dxfId="4" priority="5" operator="equal">
      <formula>0</formula>
    </cfRule>
  </conditionalFormatting>
  <conditionalFormatting sqref="G24:I25">
    <cfRule type="cellIs" dxfId="3" priority="4" operator="equal">
      <formula>0</formula>
    </cfRule>
  </conditionalFormatting>
  <conditionalFormatting sqref="G6:I6">
    <cfRule type="cellIs" dxfId="2" priority="3" operator="equal">
      <formula>0</formula>
    </cfRule>
  </conditionalFormatting>
  <conditionalFormatting sqref="G7:I7">
    <cfRule type="cellIs" dxfId="1" priority="2" operator="equal">
      <formula>0</formula>
    </cfRule>
  </conditionalFormatting>
  <conditionalFormatting sqref="G38:I39">
    <cfRule type="cellIs" dxfId="0" priority="1" operator="equal">
      <formula>0</formula>
    </cfRule>
  </conditionalFormatting>
  <dataValidations count="2">
    <dataValidation type="list" allowBlank="1" showInputMessage="1" showErrorMessage="1" sqref="D67:D1048576 D1 D4:D62">
      <formula1>FTE_Category</formula1>
    </dataValidation>
    <dataValidation type="list" allowBlank="1" showInputMessage="1" showErrorMessage="1" sqref="C52:C61 C86:C1048576 C1:C3 E1:E1048576 D2:D3">
      <formula1>Budget_Type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Budget</vt:lpstr>
      <vt:lpstr>Milestones</vt:lpstr>
      <vt:lpstr>Basefunding</vt:lpstr>
      <vt:lpstr>data</vt:lpstr>
      <vt:lpstr>Facilities</vt:lpstr>
      <vt:lpstr>facility_categories</vt:lpstr>
      <vt:lpstr>Basefunding!Print_Area</vt:lpstr>
      <vt:lpstr>Budget!Print_Area</vt:lpstr>
      <vt:lpstr>Milestones!Print_Area</vt:lpstr>
      <vt:lpstr>Budget!Print_Titles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Jeffrey</dc:creator>
  <cp:lastModifiedBy>Becky Smith</cp:lastModifiedBy>
  <cp:lastPrinted>2017-12-04T06:14:25Z</cp:lastPrinted>
  <dcterms:created xsi:type="dcterms:W3CDTF">2012-01-18T03:25:58Z</dcterms:created>
  <dcterms:modified xsi:type="dcterms:W3CDTF">2018-02-16T01:10:14Z</dcterms:modified>
</cp:coreProperties>
</file>